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US Monroe Publicdata\LAB\Quality Control M\QC Data\Bona Monroe QC Data\SS Paint\Paint Request Support\"/>
    </mc:Choice>
  </mc:AlternateContent>
  <xr:revisionPtr revIDLastSave="0" documentId="13_ncr:1_{05502E34-DB26-4225-A854-1AB43710048A}" xr6:coauthVersionLast="47" xr6:coauthVersionMax="47" xr10:uidLastSave="{00000000-0000-0000-0000-000000000000}"/>
  <workbookProtection workbookAlgorithmName="SHA-512" workbookHashValue="sofjdTB5AZOORAv/M5EtspRYfNg9A0uhpf+EHUb0dmvA/Y+FQHWrvpFzdUnxTZGfOyMDZZudcwJGzLYMCGCNLw==" workbookSaltValue="PugIPSTgm/kp5pjBgrz6nA==" workbookSpinCount="100000" lockStructure="1"/>
  <bookViews>
    <workbookView xWindow="28680" yWindow="-120" windowWidth="29040" windowHeight="15840" tabRatio="581" xr2:uid="{00000000-000D-0000-FFFF-FFFF00000000}"/>
  </bookViews>
  <sheets>
    <sheet name="SuperSport Paint" sheetId="69" r:id="rId1"/>
    <sheet name="SuperSport Paint (cups+spoons)" sheetId="84" r:id="rId2"/>
    <sheet name="CourtLines Paint" sheetId="82" r:id="rId3"/>
    <sheet name="Pre-2005 Data" sheetId="30" state="hidden" r:id="rId4"/>
  </sheets>
  <externalReferences>
    <externalReference r:id="rId5"/>
  </externalReferences>
  <definedNames>
    <definedName name="_all">#REF!</definedName>
    <definedName name="_all111" localSheetId="2">#REF!</definedName>
    <definedName name="_all111">#REF!</definedName>
    <definedName name="_all2" localSheetId="2">#REF!</definedName>
    <definedName name="_all2">#REF!</definedName>
    <definedName name="_all21">#REF!</definedName>
    <definedName name="_all22">#REF!</definedName>
    <definedName name="_all3">#REF!</definedName>
    <definedName name="_all31">#REF!</definedName>
    <definedName name="_all33">#REF!</definedName>
    <definedName name="_color111">#REF!</definedName>
    <definedName name="all">#REF!</definedName>
    <definedName name="all_">#REF!</definedName>
    <definedName name="all_1">#REF!</definedName>
    <definedName name="color">#REF!</definedName>
    <definedName name="corrections">#REF!</definedName>
    <definedName name="extra">#REF!</definedName>
    <definedName name="_xlnm.Print_Area" localSheetId="2">'CourtLines Paint'!$K$1:$AD$34</definedName>
    <definedName name="_xlnm.Print_Area" localSheetId="0">'SuperSport Paint'!$K$1:$AD$38</definedName>
    <definedName name="_xlnm.Print_Area" localSheetId="1">'SuperSport Paint (cups+spoons)'!$K$1:$BA$37</definedName>
    <definedName name="_xlnm.Print_Titles" localSheetId="3">'Pre-2005 Data'!$1:$3</definedName>
    <definedName name="ValidSampleNumber.">#REF!</definedName>
    <definedName name="ValSamplN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4" i="84" l="1"/>
  <c r="AL23" i="84"/>
  <c r="AL22" i="84"/>
  <c r="AL21" i="84"/>
  <c r="AM20" i="84"/>
  <c r="AN20" i="84" s="1"/>
  <c r="AL20" i="84"/>
  <c r="AJ20" i="84"/>
  <c r="AH20" i="84"/>
  <c r="AF20" i="84"/>
  <c r="AE20" i="84"/>
  <c r="AB20" i="84"/>
  <c r="Z20" i="84"/>
  <c r="AL19" i="84"/>
  <c r="AL18" i="84"/>
  <c r="AL17" i="84"/>
  <c r="AL16" i="84"/>
  <c r="AL15" i="84"/>
  <c r="AL14" i="84"/>
  <c r="AL13" i="84"/>
  <c r="AL12" i="84"/>
  <c r="AL11" i="84"/>
  <c r="AL10" i="84"/>
  <c r="AL9" i="84"/>
  <c r="AL8" i="84"/>
  <c r="Y33" i="84" l="1"/>
  <c r="AZ27" i="84"/>
  <c r="Q24" i="84"/>
  <c r="O24" i="84"/>
  <c r="F24" i="84"/>
  <c r="H24" i="84" s="1"/>
  <c r="E24" i="84"/>
  <c r="Q23" i="84"/>
  <c r="E23" i="84"/>
  <c r="O22" i="84"/>
  <c r="F22" i="84"/>
  <c r="H22" i="84" s="1"/>
  <c r="E22" i="84"/>
  <c r="Q21" i="84"/>
  <c r="O21" i="84"/>
  <c r="F21" i="84"/>
  <c r="H21" i="84" s="1"/>
  <c r="E21" i="84"/>
  <c r="AZ20" i="84"/>
  <c r="AX20" i="84"/>
  <c r="BE20" i="84"/>
  <c r="BC20" i="84"/>
  <c r="Q20" i="84"/>
  <c r="P20" i="84"/>
  <c r="O20" i="84"/>
  <c r="F20" i="84"/>
  <c r="H20" i="84" s="1"/>
  <c r="E20" i="84"/>
  <c r="Q19" i="84"/>
  <c r="O19" i="84"/>
  <c r="F19" i="84"/>
  <c r="H19" i="84" s="1"/>
  <c r="E19" i="84"/>
  <c r="Q18" i="84"/>
  <c r="O18" i="84"/>
  <c r="F18" i="84"/>
  <c r="H18" i="84" s="1"/>
  <c r="E18" i="84"/>
  <c r="Q17" i="84"/>
  <c r="O17" i="84"/>
  <c r="F17" i="84"/>
  <c r="H17" i="84" s="1"/>
  <c r="E17" i="84"/>
  <c r="Q16" i="84"/>
  <c r="F16" i="84"/>
  <c r="H16" i="84" s="1"/>
  <c r="E16" i="84"/>
  <c r="Q15" i="84"/>
  <c r="O15" i="84"/>
  <c r="F15" i="84"/>
  <c r="H15" i="84" s="1"/>
  <c r="E15" i="84"/>
  <c r="Q14" i="84"/>
  <c r="O14" i="84"/>
  <c r="F14" i="84"/>
  <c r="H14" i="84" s="1"/>
  <c r="Q13" i="84"/>
  <c r="F13" i="84"/>
  <c r="H13" i="84" s="1"/>
  <c r="Q12" i="84"/>
  <c r="O12" i="84"/>
  <c r="F12" i="84"/>
  <c r="H12" i="84" s="1"/>
  <c r="E12" i="84"/>
  <c r="Q11" i="84"/>
  <c r="O11" i="84"/>
  <c r="F11" i="84"/>
  <c r="H11" i="84" s="1"/>
  <c r="E11" i="84"/>
  <c r="Q10" i="84"/>
  <c r="O10" i="84"/>
  <c r="F10" i="84"/>
  <c r="H10" i="84" s="1"/>
  <c r="E10" i="84"/>
  <c r="Q9" i="84"/>
  <c r="O9" i="84"/>
  <c r="F9" i="84"/>
  <c r="H9" i="84" s="1"/>
  <c r="E9" i="84"/>
  <c r="Q8" i="84"/>
  <c r="O8" i="84"/>
  <c r="F8" i="84"/>
  <c r="H8" i="84" s="1"/>
  <c r="E8" i="84"/>
  <c r="AL7" i="84"/>
  <c r="Q7" i="84"/>
  <c r="F7" i="84"/>
  <c r="E7" i="84"/>
  <c r="P5" i="84"/>
  <c r="P31" i="84" s="1"/>
  <c r="V30" i="82"/>
  <c r="N30" i="82"/>
  <c r="AC24" i="82"/>
  <c r="AC21" i="82"/>
  <c r="AA21" i="82"/>
  <c r="Y21" i="82"/>
  <c r="X21" i="82"/>
  <c r="W21" i="82"/>
  <c r="Q21" i="82"/>
  <c r="P21" i="82"/>
  <c r="V21" i="82" s="1"/>
  <c r="O21" i="82"/>
  <c r="F21" i="82"/>
  <c r="H21" i="82" s="1"/>
  <c r="E21" i="82"/>
  <c r="Y20" i="82"/>
  <c r="W20" i="82"/>
  <c r="Q20" i="82"/>
  <c r="E20" i="82"/>
  <c r="AC19" i="82"/>
  <c r="AA19" i="82"/>
  <c r="Y19" i="82"/>
  <c r="X19" i="82"/>
  <c r="W19" i="82"/>
  <c r="Q19" i="82"/>
  <c r="P19" i="82"/>
  <c r="V19" i="82" s="1"/>
  <c r="O19" i="82"/>
  <c r="F19" i="82"/>
  <c r="H19" i="82" s="1"/>
  <c r="E19" i="82"/>
  <c r="Y18" i="82"/>
  <c r="W18" i="82"/>
  <c r="Q18" i="82"/>
  <c r="O18" i="82"/>
  <c r="F18" i="82"/>
  <c r="H18" i="82" s="1"/>
  <c r="E18" i="82"/>
  <c r="AC17" i="82"/>
  <c r="AA17" i="82"/>
  <c r="Y17" i="82"/>
  <c r="X17" i="82"/>
  <c r="W17" i="82"/>
  <c r="Q17" i="82"/>
  <c r="P17" i="82"/>
  <c r="V17" i="82" s="1"/>
  <c r="O17" i="82"/>
  <c r="F17" i="82"/>
  <c r="H17" i="82" s="1"/>
  <c r="E17" i="82"/>
  <c r="AC16" i="82"/>
  <c r="AA16" i="82"/>
  <c r="Y16" i="82"/>
  <c r="X16" i="82"/>
  <c r="W16" i="82"/>
  <c r="Q16" i="82"/>
  <c r="P16" i="82"/>
  <c r="V16" i="82" s="1"/>
  <c r="O16" i="82"/>
  <c r="F16" i="82"/>
  <c r="H16" i="82" s="1"/>
  <c r="E16" i="82"/>
  <c r="AC15" i="82"/>
  <c r="AA15" i="82"/>
  <c r="Y15" i="82"/>
  <c r="X15" i="82"/>
  <c r="W15" i="82"/>
  <c r="Q15" i="82"/>
  <c r="P15" i="82"/>
  <c r="V15" i="82" s="1"/>
  <c r="O15" i="82"/>
  <c r="H15" i="82"/>
  <c r="F15" i="82"/>
  <c r="E15" i="82"/>
  <c r="AC14" i="82"/>
  <c r="AA14" i="82"/>
  <c r="Y14" i="82"/>
  <c r="X14" i="82"/>
  <c r="W14" i="82"/>
  <c r="Q14" i="82"/>
  <c r="P14" i="82"/>
  <c r="R14" i="82" s="1"/>
  <c r="O14" i="82"/>
  <c r="H14" i="82"/>
  <c r="F14" i="82"/>
  <c r="E14" i="82"/>
  <c r="AC13" i="82"/>
  <c r="AA13" i="82"/>
  <c r="Y13" i="82"/>
  <c r="X13" i="82"/>
  <c r="W13" i="82"/>
  <c r="Q13" i="82"/>
  <c r="P13" i="82"/>
  <c r="V13" i="82" s="1"/>
  <c r="O13" i="82"/>
  <c r="H13" i="82"/>
  <c r="F13" i="82"/>
  <c r="E13" i="82"/>
  <c r="AC12" i="82"/>
  <c r="AA12" i="82"/>
  <c r="Y12" i="82"/>
  <c r="X12" i="82"/>
  <c r="W12" i="82"/>
  <c r="Q12" i="82"/>
  <c r="P12" i="82"/>
  <c r="V12" i="82" s="1"/>
  <c r="O12" i="82"/>
  <c r="F12" i="82"/>
  <c r="H12" i="82" s="1"/>
  <c r="E12" i="82"/>
  <c r="AC11" i="82"/>
  <c r="AA11" i="82"/>
  <c r="Y11" i="82"/>
  <c r="X11" i="82"/>
  <c r="W11" i="82"/>
  <c r="Q11" i="82"/>
  <c r="P11" i="82"/>
  <c r="V11" i="82" s="1"/>
  <c r="O11" i="82"/>
  <c r="F11" i="82"/>
  <c r="H11" i="82" s="1"/>
  <c r="E11" i="82"/>
  <c r="Y10" i="82"/>
  <c r="W10" i="82"/>
  <c r="Q10" i="82"/>
  <c r="F10" i="82"/>
  <c r="H10" i="82" s="1"/>
  <c r="E10" i="82"/>
  <c r="AC9" i="82"/>
  <c r="AA9" i="82"/>
  <c r="Y9" i="82"/>
  <c r="X9" i="82"/>
  <c r="W9" i="82"/>
  <c r="Q9" i="82"/>
  <c r="P9" i="82"/>
  <c r="V9" i="82" s="1"/>
  <c r="O9" i="82"/>
  <c r="F9" i="82"/>
  <c r="H9" i="82" s="1"/>
  <c r="E9" i="82"/>
  <c r="AC8" i="82"/>
  <c r="AA8" i="82"/>
  <c r="Y8" i="82"/>
  <c r="X8" i="82"/>
  <c r="W8" i="82"/>
  <c r="Q8" i="82"/>
  <c r="P8" i="82"/>
  <c r="V8" i="82" s="1"/>
  <c r="O8" i="82"/>
  <c r="F8" i="82"/>
  <c r="H8" i="82" s="1"/>
  <c r="E8" i="82"/>
  <c r="AC7" i="82"/>
  <c r="AA7" i="82"/>
  <c r="Y7" i="82"/>
  <c r="X7" i="82"/>
  <c r="W7" i="82"/>
  <c r="Q7" i="82"/>
  <c r="P7" i="82"/>
  <c r="R7" i="82" s="1"/>
  <c r="O7" i="82"/>
  <c r="F7" i="82"/>
  <c r="E7" i="82"/>
  <c r="E23" i="82" s="1"/>
  <c r="P5" i="82"/>
  <c r="P28" i="82" s="1"/>
  <c r="R11" i="82" l="1"/>
  <c r="R12" i="82"/>
  <c r="O23" i="84"/>
  <c r="Y20" i="84"/>
  <c r="BB20" i="84" s="1"/>
  <c r="AK20" i="84"/>
  <c r="AP20" i="84" s="1"/>
  <c r="O7" i="84"/>
  <c r="O16" i="84"/>
  <c r="E26" i="84"/>
  <c r="F23" i="84" s="1"/>
  <c r="H23" i="84" s="1"/>
  <c r="O13" i="84"/>
  <c r="R20" i="84"/>
  <c r="H7" i="84"/>
  <c r="F20" i="82"/>
  <c r="H20" i="82" s="1"/>
  <c r="R13" i="82"/>
  <c r="H7" i="82"/>
  <c r="V14" i="82"/>
  <c r="R15" i="82"/>
  <c r="R17" i="82"/>
  <c r="R19" i="82"/>
  <c r="V7" i="82"/>
  <c r="R8" i="82"/>
  <c r="P10" i="82"/>
  <c r="R16" i="82"/>
  <c r="O10" i="82"/>
  <c r="R9" i="82"/>
  <c r="R21" i="82"/>
  <c r="O20" i="82"/>
  <c r="P20" i="82" l="1"/>
  <c r="P18" i="82"/>
  <c r="O23" i="82"/>
  <c r="P18" i="84"/>
  <c r="AX18" i="84" s="1"/>
  <c r="AZ18" i="84" s="1"/>
  <c r="P24" i="84"/>
  <c r="AX24" i="84" s="1"/>
  <c r="AZ24" i="84" s="1"/>
  <c r="P21" i="84"/>
  <c r="P19" i="84"/>
  <c r="R19" i="84" s="1"/>
  <c r="P17" i="84"/>
  <c r="AX17" i="84" s="1"/>
  <c r="AZ17" i="84" s="1"/>
  <c r="P12" i="84"/>
  <c r="R12" i="84" s="1"/>
  <c r="P14" i="84"/>
  <c r="AX14" i="84" s="1"/>
  <c r="AZ14" i="84" s="1"/>
  <c r="P22" i="84"/>
  <c r="Y18" i="84"/>
  <c r="Z18" i="84" s="1"/>
  <c r="AB18" i="84" s="1"/>
  <c r="P15" i="84"/>
  <c r="P10" i="84"/>
  <c r="AX10" i="84" s="1"/>
  <c r="AZ10" i="84" s="1"/>
  <c r="P8" i="84"/>
  <c r="P11" i="84"/>
  <c r="P9" i="84"/>
  <c r="P23" i="84"/>
  <c r="BD20" i="84"/>
  <c r="BG20" i="84" s="1"/>
  <c r="P7" i="84"/>
  <c r="R7" i="84" s="1"/>
  <c r="P16" i="84"/>
  <c r="O26" i="84"/>
  <c r="P13" i="84"/>
  <c r="H25" i="84"/>
  <c r="G25" i="84" s="1"/>
  <c r="AX27" i="84" s="1"/>
  <c r="AA20" i="82"/>
  <c r="AC20" i="82" s="1"/>
  <c r="V20" i="82"/>
  <c r="X20" i="82" s="1"/>
  <c r="R20" i="82"/>
  <c r="R10" i="82"/>
  <c r="AA10" i="82"/>
  <c r="V10" i="82"/>
  <c r="X10" i="82" s="1"/>
  <c r="H22" i="82"/>
  <c r="G22" i="82" s="1"/>
  <c r="AA24" i="82" s="1"/>
  <c r="R18" i="84" l="1"/>
  <c r="V18" i="82"/>
  <c r="AA18" i="82"/>
  <c r="AC18" i="82" s="1"/>
  <c r="X18" i="82"/>
  <c r="R18" i="82"/>
  <c r="R22" i="82" s="1"/>
  <c r="Q22" i="82" s="1"/>
  <c r="R24" i="84"/>
  <c r="Y24" i="84"/>
  <c r="AE24" i="84" s="1"/>
  <c r="AE18" i="84"/>
  <c r="AH18" i="84" s="1"/>
  <c r="BC18" i="84" s="1"/>
  <c r="BB18" i="84"/>
  <c r="R17" i="84"/>
  <c r="Y19" i="84"/>
  <c r="BB19" i="84" s="1"/>
  <c r="Y17" i="84"/>
  <c r="BB17" i="84" s="1"/>
  <c r="AX12" i="84"/>
  <c r="AZ12" i="84" s="1"/>
  <c r="AX19" i="84"/>
  <c r="AZ19" i="84" s="1"/>
  <c r="Y22" i="84"/>
  <c r="AE22" i="84" s="1"/>
  <c r="AH22" i="84" s="1"/>
  <c r="BC22" i="84" s="1"/>
  <c r="AX22" i="84"/>
  <c r="AZ22" i="84" s="1"/>
  <c r="R22" i="84"/>
  <c r="R14" i="84"/>
  <c r="Y14" i="84"/>
  <c r="BB14" i="84" s="1"/>
  <c r="AX21" i="84"/>
  <c r="AZ21" i="84" s="1"/>
  <c r="Y21" i="84"/>
  <c r="R21" i="84"/>
  <c r="Y12" i="84"/>
  <c r="AE12" i="84" s="1"/>
  <c r="AE19" i="84"/>
  <c r="AH19" i="84" s="1"/>
  <c r="BC19" i="84" s="1"/>
  <c r="Z19" i="84"/>
  <c r="AB19" i="84" s="1"/>
  <c r="AE17" i="84"/>
  <c r="AH17" i="84" s="1"/>
  <c r="BC17" i="84" s="1"/>
  <c r="Z17" i="84"/>
  <c r="AB17" i="84" s="1"/>
  <c r="AF19" i="84"/>
  <c r="AX15" i="84"/>
  <c r="AZ15" i="84" s="1"/>
  <c r="Y15" i="84"/>
  <c r="R15" i="84"/>
  <c r="AX9" i="84"/>
  <c r="AZ9" i="84" s="1"/>
  <c r="Y9" i="84"/>
  <c r="R9" i="84"/>
  <c r="R11" i="84"/>
  <c r="Y11" i="84"/>
  <c r="AX11" i="84"/>
  <c r="AZ11" i="84" s="1"/>
  <c r="R8" i="84"/>
  <c r="Y8" i="84"/>
  <c r="AX8" i="84"/>
  <c r="AZ8" i="84" s="1"/>
  <c r="R10" i="84"/>
  <c r="Y10" i="84"/>
  <c r="AF12" i="84"/>
  <c r="AH12" i="84"/>
  <c r="BC12" i="84" s="1"/>
  <c r="AX23" i="84"/>
  <c r="AZ23" i="84" s="1"/>
  <c r="Y23" i="84"/>
  <c r="R23" i="84"/>
  <c r="AX16" i="84"/>
  <c r="AZ16" i="84" s="1"/>
  <c r="Y16" i="84"/>
  <c r="BB16" i="84" s="1"/>
  <c r="Y13" i="84"/>
  <c r="AX7" i="84"/>
  <c r="AZ7" i="84" s="1"/>
  <c r="Y7" i="84"/>
  <c r="R16" i="84"/>
  <c r="R13" i="84"/>
  <c r="AX13" i="84"/>
  <c r="AC10" i="82"/>
  <c r="AC30" i="82"/>
  <c r="AA30" i="82"/>
  <c r="AF18" i="84" l="1"/>
  <c r="AF24" i="84"/>
  <c r="AH24" i="84"/>
  <c r="BC24" i="84" s="1"/>
  <c r="BB24" i="84"/>
  <c r="Z24" i="84"/>
  <c r="AB24" i="84" s="1"/>
  <c r="AF22" i="84"/>
  <c r="AJ22" i="84" s="1"/>
  <c r="AK22" i="84" s="1"/>
  <c r="Z14" i="84"/>
  <c r="AB14" i="84" s="1"/>
  <c r="Z21" i="84"/>
  <c r="AB21" i="84" s="1"/>
  <c r="BB21" i="84"/>
  <c r="AE21" i="84"/>
  <c r="BB12" i="84"/>
  <c r="Z12" i="84"/>
  <c r="AB12" i="84" s="1"/>
  <c r="AJ18" i="84"/>
  <c r="AK18" i="84" s="1"/>
  <c r="AE14" i="84"/>
  <c r="AH14" i="84" s="1"/>
  <c r="BC14" i="84" s="1"/>
  <c r="BB22" i="84"/>
  <c r="Z22" i="84"/>
  <c r="AB22" i="84" s="1"/>
  <c r="AF17" i="84"/>
  <c r="AJ17" i="84" s="1"/>
  <c r="AK17" i="84" s="1"/>
  <c r="AJ19" i="84"/>
  <c r="BB15" i="84"/>
  <c r="Z15" i="84"/>
  <c r="AB15" i="84" s="1"/>
  <c r="AE15" i="84"/>
  <c r="BB10" i="84"/>
  <c r="Z10" i="84"/>
  <c r="AB10" i="84" s="1"/>
  <c r="AE10" i="84"/>
  <c r="BB11" i="84"/>
  <c r="AE11" i="84"/>
  <c r="Z11" i="84"/>
  <c r="AB11" i="84" s="1"/>
  <c r="Z9" i="84"/>
  <c r="AB9" i="84" s="1"/>
  <c r="AE9" i="84"/>
  <c r="BB9" i="84"/>
  <c r="BB8" i="84"/>
  <c r="Z8" i="84"/>
  <c r="AB8" i="84" s="1"/>
  <c r="AE8" i="84"/>
  <c r="AJ12" i="84"/>
  <c r="BB23" i="84"/>
  <c r="Z23" i="84"/>
  <c r="AB23" i="84" s="1"/>
  <c r="AE23" i="84"/>
  <c r="AE13" i="84"/>
  <c r="Z13" i="84"/>
  <c r="AB13" i="84" s="1"/>
  <c r="BB13" i="84"/>
  <c r="AE16" i="84"/>
  <c r="Z16" i="84"/>
  <c r="AB16" i="84" s="1"/>
  <c r="Z7" i="84"/>
  <c r="AB7" i="84" s="1"/>
  <c r="BB7" i="84"/>
  <c r="R25" i="84"/>
  <c r="Q25" i="84" s="1"/>
  <c r="AE7" i="84"/>
  <c r="AH7" i="84" s="1"/>
  <c r="BC7" i="84" s="1"/>
  <c r="AX33" i="84"/>
  <c r="AZ33" i="84"/>
  <c r="AZ13" i="84"/>
  <c r="AJ24" i="84" l="1"/>
  <c r="AK24" i="84" s="1"/>
  <c r="AF21" i="84"/>
  <c r="AH21" i="84"/>
  <c r="BC21" i="84" s="1"/>
  <c r="AF14" i="84"/>
  <c r="AJ14" i="84" s="1"/>
  <c r="BD24" i="84"/>
  <c r="AM24" i="84"/>
  <c r="BD22" i="84"/>
  <c r="AM22" i="84"/>
  <c r="AK19" i="84"/>
  <c r="BD18" i="84"/>
  <c r="AM18" i="84"/>
  <c r="BD17" i="84"/>
  <c r="AM17" i="84"/>
  <c r="AH15" i="84"/>
  <c r="BC15" i="84" s="1"/>
  <c r="AF15" i="84"/>
  <c r="AK14" i="84"/>
  <c r="AF9" i="84"/>
  <c r="AH9" i="84"/>
  <c r="BC9" i="84" s="1"/>
  <c r="AH11" i="84"/>
  <c r="BC11" i="84" s="1"/>
  <c r="AF11" i="84"/>
  <c r="AH10" i="84"/>
  <c r="BC10" i="84" s="1"/>
  <c r="AF10" i="84"/>
  <c r="AJ10" i="84" s="1"/>
  <c r="AK10" i="84" s="1"/>
  <c r="BD10" i="84" s="1"/>
  <c r="AF8" i="84"/>
  <c r="AH8" i="84"/>
  <c r="BC8" i="84" s="1"/>
  <c r="AK12" i="84"/>
  <c r="AF23" i="84"/>
  <c r="AH23" i="84"/>
  <c r="BC23" i="84" s="1"/>
  <c r="AF16" i="84"/>
  <c r="AH16" i="84"/>
  <c r="BC16" i="84" s="1"/>
  <c r="AH13" i="84"/>
  <c r="BC13" i="84" s="1"/>
  <c r="AF13" i="84"/>
  <c r="AF7" i="84"/>
  <c r="AJ7" i="84" s="1"/>
  <c r="AJ15" i="84" l="1"/>
  <c r="AK15" i="84" s="1"/>
  <c r="BD15" i="84" s="1"/>
  <c r="AJ21" i="84"/>
  <c r="AN24" i="84"/>
  <c r="AP24" i="84" s="1"/>
  <c r="BE24" i="84"/>
  <c r="BG24" i="84" s="1"/>
  <c r="AN22" i="84"/>
  <c r="AP22" i="84" s="1"/>
  <c r="BE22" i="84"/>
  <c r="BG22" i="84" s="1"/>
  <c r="AM15" i="84"/>
  <c r="AN15" i="84" s="1"/>
  <c r="AP15" i="84" s="1"/>
  <c r="BD19" i="84"/>
  <c r="AM19" i="84"/>
  <c r="AN18" i="84"/>
  <c r="AP18" i="84" s="1"/>
  <c r="BE18" i="84"/>
  <c r="BG18" i="84" s="1"/>
  <c r="AN17" i="84"/>
  <c r="AP17" i="84" s="1"/>
  <c r="BE17" i="84"/>
  <c r="BG17" i="84" s="1"/>
  <c r="AJ11" i="84"/>
  <c r="BD14" i="84"/>
  <c r="AJ13" i="84"/>
  <c r="AK13" i="84" s="1"/>
  <c r="BD13" i="84" s="1"/>
  <c r="AM14" i="84"/>
  <c r="AJ8" i="84"/>
  <c r="AK8" i="84" s="1"/>
  <c r="BD8" i="84" s="1"/>
  <c r="AM10" i="84"/>
  <c r="AN10" i="84" s="1"/>
  <c r="AP10" i="84" s="1"/>
  <c r="AJ9" i="84"/>
  <c r="BD12" i="84"/>
  <c r="AM12" i="84"/>
  <c r="AJ23" i="84"/>
  <c r="AJ16" i="84"/>
  <c r="AK7" i="84"/>
  <c r="AK21" i="84" l="1"/>
  <c r="BD21" i="84" s="1"/>
  <c r="BE15" i="84"/>
  <c r="BG15" i="84" s="1"/>
  <c r="AN19" i="84"/>
  <c r="AP19" i="84" s="1"/>
  <c r="BE19" i="84"/>
  <c r="BG19" i="84" s="1"/>
  <c r="AM13" i="84"/>
  <c r="AN13" i="84" s="1"/>
  <c r="AP13" i="84" s="1"/>
  <c r="AM8" i="84"/>
  <c r="BE8" i="84" s="1"/>
  <c r="BG8" i="84" s="1"/>
  <c r="AN14" i="84"/>
  <c r="AP14" i="84" s="1"/>
  <c r="BE14" i="84"/>
  <c r="BG14" i="84" s="1"/>
  <c r="BE10" i="84"/>
  <c r="BG10" i="84" s="1"/>
  <c r="AK11" i="84"/>
  <c r="BD11" i="84" s="1"/>
  <c r="AK9" i="84"/>
  <c r="BD9" i="84" s="1"/>
  <c r="AN12" i="84"/>
  <c r="AP12" i="84" s="1"/>
  <c r="BE12" i="84"/>
  <c r="BG12" i="84" s="1"/>
  <c r="AK23" i="84"/>
  <c r="BD23" i="84" s="1"/>
  <c r="AK16" i="84"/>
  <c r="AM7" i="84"/>
  <c r="AN7" i="84" s="1"/>
  <c r="AP7" i="84" s="1"/>
  <c r="BD7" i="84"/>
  <c r="AM21" i="84" l="1"/>
  <c r="AN21" i="84" s="1"/>
  <c r="AP21" i="84" s="1"/>
  <c r="BE13" i="84"/>
  <c r="BG13" i="84" s="1"/>
  <c r="AN8" i="84"/>
  <c r="AP8" i="84" s="1"/>
  <c r="AM9" i="84"/>
  <c r="AN9" i="84" s="1"/>
  <c r="AP9" i="84" s="1"/>
  <c r="AM11" i="84"/>
  <c r="AM23" i="84"/>
  <c r="BE23" i="84" s="1"/>
  <c r="BG23" i="84" s="1"/>
  <c r="BD16" i="84"/>
  <c r="AM16" i="84"/>
  <c r="BE7" i="84"/>
  <c r="BG7" i="84" s="1"/>
  <c r="BE21" i="84" l="1"/>
  <c r="BG21" i="84" s="1"/>
  <c r="BE9" i="84"/>
  <c r="BG9" i="84" s="1"/>
  <c r="AN23" i="84"/>
  <c r="AP23" i="84" s="1"/>
  <c r="AN11" i="84"/>
  <c r="AP11" i="84" s="1"/>
  <c r="BE11" i="84"/>
  <c r="BG11" i="84" s="1"/>
  <c r="AN16" i="84"/>
  <c r="AP16" i="84" s="1"/>
  <c r="BE16" i="84"/>
  <c r="BG16" i="84" s="1"/>
  <c r="BG33" i="84" s="1"/>
  <c r="BH33" i="84" s="1"/>
  <c r="V33" i="69" l="1"/>
  <c r="N33" i="69"/>
  <c r="AC27" i="69"/>
  <c r="AC24" i="69"/>
  <c r="AA24" i="69"/>
  <c r="Y24" i="69"/>
  <c r="X24" i="69"/>
  <c r="W24" i="69"/>
  <c r="Q24" i="69"/>
  <c r="P24" i="69"/>
  <c r="V24" i="69" s="1"/>
  <c r="O24" i="69"/>
  <c r="H24" i="69"/>
  <c r="F24" i="69"/>
  <c r="E24" i="69"/>
  <c r="AC23" i="69"/>
  <c r="AA23" i="69"/>
  <c r="Y23" i="69"/>
  <c r="X23" i="69"/>
  <c r="W23" i="69"/>
  <c r="Q23" i="69"/>
  <c r="P23" i="69"/>
  <c r="R23" i="69" s="1"/>
  <c r="O23" i="69"/>
  <c r="E23" i="69"/>
  <c r="AC22" i="69"/>
  <c r="AA22" i="69"/>
  <c r="Y22" i="69"/>
  <c r="X22" i="69"/>
  <c r="W22" i="69"/>
  <c r="P22" i="69"/>
  <c r="V22" i="69" s="1"/>
  <c r="O22" i="69"/>
  <c r="F22" i="69"/>
  <c r="H22" i="69" s="1"/>
  <c r="E22" i="69"/>
  <c r="AC21" i="69"/>
  <c r="AA21" i="69"/>
  <c r="Y21" i="69"/>
  <c r="X21" i="69"/>
  <c r="W21" i="69"/>
  <c r="Q21" i="69"/>
  <c r="P21" i="69"/>
  <c r="V21" i="69" s="1"/>
  <c r="O21" i="69"/>
  <c r="F21" i="69"/>
  <c r="H21" i="69" s="1"/>
  <c r="E21" i="69"/>
  <c r="AC20" i="69"/>
  <c r="AA20" i="69"/>
  <c r="Y20" i="69"/>
  <c r="X20" i="69"/>
  <c r="W20" i="69"/>
  <c r="Q20" i="69"/>
  <c r="P20" i="69"/>
  <c r="R20" i="69" s="1"/>
  <c r="O20" i="69"/>
  <c r="F20" i="69"/>
  <c r="H20" i="69" s="1"/>
  <c r="E20" i="69"/>
  <c r="AC19" i="69"/>
  <c r="AA19" i="69"/>
  <c r="Y19" i="69"/>
  <c r="X19" i="69"/>
  <c r="W19" i="69"/>
  <c r="Q19" i="69"/>
  <c r="P19" i="69"/>
  <c r="V19" i="69" s="1"/>
  <c r="O19" i="69"/>
  <c r="F19" i="69"/>
  <c r="H19" i="69" s="1"/>
  <c r="E19" i="69"/>
  <c r="AC18" i="69"/>
  <c r="AA18" i="69"/>
  <c r="Y18" i="69"/>
  <c r="X18" i="69"/>
  <c r="W18" i="69"/>
  <c r="Q18" i="69"/>
  <c r="P18" i="69"/>
  <c r="R18" i="69" s="1"/>
  <c r="O18" i="69"/>
  <c r="F18" i="69"/>
  <c r="H18" i="69" s="1"/>
  <c r="E18" i="69"/>
  <c r="AC17" i="69"/>
  <c r="AA17" i="69"/>
  <c r="Y17" i="69"/>
  <c r="X17" i="69"/>
  <c r="W17" i="69"/>
  <c r="Q17" i="69"/>
  <c r="P17" i="69"/>
  <c r="V17" i="69" s="1"/>
  <c r="O17" i="69"/>
  <c r="F17" i="69"/>
  <c r="H17" i="69" s="1"/>
  <c r="E17" i="69"/>
  <c r="Y16" i="69"/>
  <c r="W16" i="69"/>
  <c r="Q16" i="69"/>
  <c r="O16" i="69"/>
  <c r="F16" i="69"/>
  <c r="H16" i="69" s="1"/>
  <c r="E16" i="69"/>
  <c r="AC15" i="69"/>
  <c r="AA15" i="69"/>
  <c r="Y15" i="69"/>
  <c r="X15" i="69"/>
  <c r="W15" i="69"/>
  <c r="Q15" i="69"/>
  <c r="P15" i="69"/>
  <c r="V15" i="69" s="1"/>
  <c r="O15" i="69"/>
  <c r="F15" i="69"/>
  <c r="H15" i="69" s="1"/>
  <c r="E15" i="69"/>
  <c r="AC14" i="69"/>
  <c r="AA14" i="69"/>
  <c r="X14" i="69"/>
  <c r="W14" i="69"/>
  <c r="Q14" i="69"/>
  <c r="P14" i="69"/>
  <c r="V14" i="69" s="1"/>
  <c r="O14" i="69"/>
  <c r="F14" i="69"/>
  <c r="H14" i="69" s="1"/>
  <c r="W13" i="69"/>
  <c r="Q13" i="69"/>
  <c r="F13" i="69"/>
  <c r="H13" i="69" s="1"/>
  <c r="AC12" i="69"/>
  <c r="AA12" i="69"/>
  <c r="Y12" i="69"/>
  <c r="X12" i="69"/>
  <c r="W12" i="69"/>
  <c r="Q12" i="69"/>
  <c r="P12" i="69"/>
  <c r="V12" i="69" s="1"/>
  <c r="O12" i="69"/>
  <c r="F12" i="69"/>
  <c r="H12" i="69" s="1"/>
  <c r="E12" i="69"/>
  <c r="Y11" i="69"/>
  <c r="W11" i="69"/>
  <c r="Q11" i="69"/>
  <c r="F11" i="69"/>
  <c r="H11" i="69" s="1"/>
  <c r="E11" i="69"/>
  <c r="Y10" i="69"/>
  <c r="W10" i="69"/>
  <c r="Q10" i="69"/>
  <c r="O10" i="69" s="1"/>
  <c r="F10" i="69"/>
  <c r="H10" i="69" s="1"/>
  <c r="E10" i="69"/>
  <c r="AC9" i="69"/>
  <c r="AA9" i="69"/>
  <c r="Y9" i="69"/>
  <c r="X9" i="69"/>
  <c r="W9" i="69"/>
  <c r="Q9" i="69"/>
  <c r="P9" i="69"/>
  <c r="V9" i="69" s="1"/>
  <c r="O9" i="69"/>
  <c r="F9" i="69"/>
  <c r="H9" i="69" s="1"/>
  <c r="E9" i="69"/>
  <c r="Y8" i="69"/>
  <c r="W8" i="69"/>
  <c r="Q8" i="69"/>
  <c r="F8" i="69"/>
  <c r="H8" i="69" s="1"/>
  <c r="E8" i="69"/>
  <c r="Y7" i="69"/>
  <c r="W7" i="69"/>
  <c r="Q7" i="69"/>
  <c r="O7" i="69"/>
  <c r="P7" i="69" s="1"/>
  <c r="F7" i="69"/>
  <c r="H7" i="69" s="1"/>
  <c r="E7" i="69"/>
  <c r="P5" i="69"/>
  <c r="R7" i="69" l="1"/>
  <c r="AA7" i="69"/>
  <c r="AC7" i="69" s="1"/>
  <c r="V7" i="69"/>
  <c r="X7" i="69" s="1"/>
  <c r="E26" i="69"/>
  <c r="F23" i="69" s="1"/>
  <c r="H23" i="69" s="1"/>
  <c r="V20" i="69"/>
  <c r="R22" i="69"/>
  <c r="R14" i="69"/>
  <c r="R15" i="69"/>
  <c r="R19" i="69"/>
  <c r="R24" i="69"/>
  <c r="V23" i="69"/>
  <c r="V18" i="69"/>
  <c r="H25" i="69"/>
  <c r="G25" i="69" s="1"/>
  <c r="AA27" i="69" s="1"/>
  <c r="R17" i="69"/>
  <c r="P31" i="69"/>
  <c r="O11" i="69"/>
  <c r="R12" i="69"/>
  <c r="O8" i="69"/>
  <c r="R9" i="69"/>
  <c r="O13" i="69"/>
  <c r="R21" i="69"/>
  <c r="P16" i="69" l="1"/>
  <c r="V16" i="69"/>
  <c r="X16" i="69" s="1"/>
  <c r="AA16" i="69"/>
  <c r="AC16" i="69" s="1"/>
  <c r="R16" i="69"/>
  <c r="P13" i="69"/>
  <c r="V13" i="69" s="1"/>
  <c r="X13" i="69" s="1"/>
  <c r="P10" i="69"/>
  <c r="P11" i="69"/>
  <c r="V11" i="69" s="1"/>
  <c r="X11" i="69" s="1"/>
  <c r="P8" i="69"/>
  <c r="O26" i="69"/>
  <c r="AA13" i="69" l="1"/>
  <c r="AC13" i="69" s="1"/>
  <c r="V8" i="69"/>
  <c r="X8" i="69" s="1"/>
  <c r="AA8" i="69"/>
  <c r="AC8" i="69" s="1"/>
  <c r="R11" i="69"/>
  <c r="AA11" i="69"/>
  <c r="AC11" i="69" s="1"/>
  <c r="R10" i="69"/>
  <c r="AA10" i="69"/>
  <c r="AC10" i="69" s="1"/>
  <c r="V10" i="69"/>
  <c r="X10" i="69" s="1"/>
  <c r="R13" i="69"/>
  <c r="R8" i="69"/>
  <c r="R25" i="69" l="1"/>
  <c r="Q25" i="69" s="1"/>
  <c r="AA33" i="69"/>
  <c r="AC33" i="6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Igor Korniyenko</author>
  </authors>
  <commentList>
    <comment ref="U20" authorId="0" shapeId="0" xr:uid="{5F478FA6-EE4C-4D83-967C-132C0CBA3698}">
      <text>
        <r>
          <rPr>
            <b/>
            <sz val="9"/>
            <color indexed="81"/>
            <rFont val="Tahoma"/>
            <family val="2"/>
          </rPr>
          <t>LT.BLUE PAINT IS NO LONGER MANUFACTURED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Igor Korniyenko</author>
  </authors>
  <commentList>
    <comment ref="U20" authorId="0" shapeId="0" xr:uid="{8D96A4E3-8F49-48CD-855D-DA00300FC2AC}">
      <text>
        <r>
          <rPr>
            <b/>
            <sz val="9"/>
            <color indexed="81"/>
            <rFont val="Tahoma"/>
            <family val="2"/>
          </rPr>
          <t>LT.BLUE PAINT IS NO LONGER MANUFACTURED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Igor Korniyenko</author>
  </authors>
  <commentList>
    <comment ref="G17" authorId="0" shapeId="0" xr:uid="{3AAC7EB4-2852-49FE-B856-C74A1A2FB712}">
      <text>
        <r>
          <rPr>
            <b/>
            <sz val="9"/>
            <color indexed="81"/>
            <rFont val="Tahoma"/>
            <family val="2"/>
          </rPr>
          <t>Igor Korniyenko:</t>
        </r>
        <r>
          <rPr>
            <sz val="9"/>
            <color indexed="81"/>
            <rFont val="Tahoma"/>
            <family val="2"/>
          </rPr>
          <t xml:space="preserve">
Measured in Monroe 9/26/19</t>
        </r>
      </text>
    </comment>
  </commentList>
</comments>
</file>

<file path=xl/sharedStrings.xml><?xml version="1.0" encoding="utf-8"?>
<sst xmlns="http://schemas.openxmlformats.org/spreadsheetml/2006/main" count="610" uniqueCount="347">
  <si>
    <t>Gray:   3.5 quarts Black  0.5 quarts White</t>
  </si>
  <si>
    <t>HC-156</t>
  </si>
  <si>
    <t xml:space="preserve"> Blue   2 gallons CL Dark Blue : 1 gallon CL Light Blue (bleed in white to reach color)</t>
  </si>
  <si>
    <t>KM 406-M Marine Glow</t>
  </si>
  <si>
    <t>25.5 quarts Purple    1.75 quarts Safety Red    1.75 quarts White</t>
  </si>
  <si>
    <t>PMS (110U)</t>
  </si>
  <si>
    <t>PMS 201</t>
  </si>
  <si>
    <t>PMS 202</t>
  </si>
  <si>
    <t>3.5 quarts Brown : 0.25 quarts White : 0.25 quarts Black</t>
  </si>
  <si>
    <t xml:space="preserve">SW 7068  </t>
  </si>
  <si>
    <t>Weight to Volume Calculator -&gt;</t>
  </si>
  <si>
    <t>Contractor / Distributor  Contact Name &amp; Info</t>
  </si>
  <si>
    <t>Brand of Paint/PMS</t>
  </si>
  <si>
    <t>All Sports Flooring</t>
  </si>
  <si>
    <t>Orange</t>
  </si>
  <si>
    <t>Silver Gray</t>
  </si>
  <si>
    <t xml:space="preserve"> 4 quarts Green : 2 quarts Yellow (slowly add White to hit color)</t>
  </si>
  <si>
    <t>POOR</t>
  </si>
  <si>
    <t>PMS 349</t>
  </si>
  <si>
    <t xml:space="preserve"> 2.66 qts Light Blue : 1.33 qts Yellow</t>
  </si>
  <si>
    <t xml:space="preserve">    43.75 quarts  Purple CourtLines   5.5 quarts  White CourtLines    0.75 quarts  Safety Red CourtLines</t>
  </si>
  <si>
    <t>John Jones</t>
  </si>
  <si>
    <t>Light Orange: 11 Golden : 1 Safety Red : 4 White</t>
  </si>
  <si>
    <t>PMS 151</t>
  </si>
  <si>
    <t>PMS 152</t>
  </si>
  <si>
    <t>Yellow</t>
  </si>
  <si>
    <t>Purple</t>
  </si>
  <si>
    <t>4.75 qts Yellow   1.5 qts Brown  1.33 White  0.25 qts black</t>
  </si>
  <si>
    <t>FJ Roberts Sports Floor</t>
  </si>
  <si>
    <t>HC-156 Blue</t>
  </si>
  <si>
    <t>Hardwood flooring group</t>
  </si>
  <si>
    <t xml:space="preserve">PMS 202 </t>
  </si>
  <si>
    <t>Safety Red 3.5 quarts  Yellow  0.66 quarts  Light Blue  0.33 quarts</t>
  </si>
  <si>
    <t xml:space="preserve">  7.75  quarts NC Blue   0.75  quarts Light Blue   0.5  quarts Purple</t>
  </si>
  <si>
    <t>Floors Inc</t>
  </si>
  <si>
    <t xml:space="preserve">PMS 457    </t>
  </si>
  <si>
    <t>4 quarts Yellow (bleed in Black to reach desired color ~2 ounces)</t>
  </si>
  <si>
    <t xml:space="preserve">PMS 468 </t>
  </si>
  <si>
    <t>White   4 quarts    Green   2.5 quarts   Black   0.25 quarts</t>
  </si>
  <si>
    <t>Kwal 7956N</t>
  </si>
  <si>
    <t xml:space="preserve">  6.75 qts Purple : 2.33 qts Safety Red : 0.33 qts White</t>
  </si>
  <si>
    <t>Laker Gold</t>
  </si>
  <si>
    <t>Poloplaz 388</t>
  </si>
  <si>
    <t>Wood Floor Finishers</t>
  </si>
  <si>
    <t xml:space="preserve">PMS 208 </t>
  </si>
  <si>
    <t xml:space="preserve">SW 6055  </t>
  </si>
  <si>
    <t>Y:Wh:Brown   10:3:0.4</t>
  </si>
  <si>
    <t>Light Blue   4 quarts    Purple   1 quart</t>
  </si>
  <si>
    <t>PMS 288</t>
  </si>
  <si>
    <t>185 oz White : 4.4 oz Brown : 2.3 oz Black</t>
  </si>
  <si>
    <t>Vegas Gold PMS 4515</t>
  </si>
  <si>
    <t>2.66 qts Gold : 0.25 qts Orange : 2.1 ounces Maroon</t>
  </si>
  <si>
    <t>NC Blue</t>
  </si>
  <si>
    <t xml:space="preserve">SW 4011 (Mortar)  </t>
  </si>
  <si>
    <t>124oz White : 50 oz Brown : 18 oz Black</t>
  </si>
  <si>
    <t xml:space="preserve">Winter Gate:    </t>
  </si>
  <si>
    <t>24 quarts  Light Blue CourtLines    2 quarts  Safety Red CourtLines</t>
  </si>
  <si>
    <t>Croissant</t>
  </si>
  <si>
    <t xml:space="preserve"> Blue 2.25 quarts  Light Blue CourtLines 0.25 quarts  Safety Red CourtLines</t>
  </si>
  <si>
    <t xml:space="preserve">PMS 534 </t>
  </si>
  <si>
    <t>Wood Flooring Co</t>
  </si>
  <si>
    <t>PMS 534</t>
  </si>
  <si>
    <t>Weight ratio</t>
  </si>
  <si>
    <t>Champion Cobalt 2061-20</t>
  </si>
  <si>
    <t xml:space="preserve">  3.75 qts Yellow to 0.25 qts White.  Very slowly  bleed Black to achieve desired color (It might take only a few drops of Black)</t>
  </si>
  <si>
    <t>Gray</t>
  </si>
  <si>
    <t xml:space="preserve">  3.66 qts Yellow : 0.33 qts Brown</t>
  </si>
  <si>
    <t>Tom Brown Linesville High School</t>
  </si>
  <si>
    <t xml:space="preserve">PMS 1205 </t>
  </si>
  <si>
    <t>2 Yellow : 1.5 White</t>
  </si>
  <si>
    <t>Doug</t>
  </si>
  <si>
    <t>PMS 122</t>
  </si>
  <si>
    <t>Gold:   11.4 Yellow : 4.6 White</t>
  </si>
  <si>
    <t xml:space="preserve"> 2 Yellow : 1 White</t>
  </si>
  <si>
    <t>Blue   2.25 quarts  Light Blue CourtLines  0.25 quarts  Safety Red CourtLines</t>
  </si>
  <si>
    <t xml:space="preserve">   6.5qts Brown : 3.75 qts Golden : 2.75 qts White</t>
  </si>
  <si>
    <t>Maroon</t>
  </si>
  <si>
    <t>2 Maroon : 1 NC Blue</t>
  </si>
  <si>
    <t>Baseman Floors</t>
  </si>
  <si>
    <t>4.5 quarts   Orange CourtLines    0.5 quarts   Safety Red CourtLines</t>
  </si>
  <si>
    <t xml:space="preserve">  14 quarts Dark Blue : 7 quarts Light Blue</t>
  </si>
  <si>
    <t>Independent High School</t>
  </si>
  <si>
    <t xml:space="preserve">PMS 873 </t>
  </si>
  <si>
    <t xml:space="preserve">  5.5  qts Light beige   0.25  qts Brown   0.25  qts Yellow</t>
  </si>
  <si>
    <t>PMS Warm Red</t>
  </si>
  <si>
    <t xml:space="preserve">   4.5 quarts   Orange CourtLines   0.5 quarts   Safety Red CourtLines</t>
  </si>
  <si>
    <t>2 gal CL DK Blue  1 gal CL LT Blue bleed in white</t>
  </si>
  <si>
    <t>2021-Yellow</t>
  </si>
  <si>
    <t>CL Golden</t>
  </si>
  <si>
    <t>47 Yellow : 1 Orange (bleed in Brown slowly to desired color)</t>
  </si>
  <si>
    <t xml:space="preserve">PMS 125 </t>
  </si>
  <si>
    <t>30 Beige : 3 White : 1 Golden</t>
  </si>
  <si>
    <t>Volume ratio</t>
  </si>
  <si>
    <t>11.25 quarts of Courtlines Golden   1.75 quarts of Courtlines White</t>
  </si>
  <si>
    <t>Melon Ball</t>
  </si>
  <si>
    <t xml:space="preserve">  130 oz Golden : 2 oz Maroon : 6 oz Orange : 22 oz White</t>
  </si>
  <si>
    <t xml:space="preserve">Mosaic Blue </t>
  </si>
  <si>
    <t>Blue:Yellow:Green  5:2:1</t>
  </si>
  <si>
    <t>43.75 qts  Purple CourtLines    5.5 qts  White CourtLines    0.75 qts  Safety Red CourtLines</t>
  </si>
  <si>
    <t xml:space="preserve"> 2 quarts White : 2 quarts Green</t>
  </si>
  <si>
    <t xml:space="preserve">PMS 5797  </t>
  </si>
  <si>
    <t>2.75 quarts White : 1 quart Yellow (Bleed in Black slowly to reach color ~1 ounce)</t>
  </si>
  <si>
    <t>8 Light Blue : 8 Purple</t>
  </si>
  <si>
    <t xml:space="preserve">PMS 302    </t>
  </si>
  <si>
    <t>Light Blue   14.5 quarts   White   3.75 quarts  Yellow   5.5 quarts</t>
  </si>
  <si>
    <t xml:space="preserve">Trout:    </t>
  </si>
  <si>
    <t>Blue:Yellow:Green  5:2:2</t>
  </si>
  <si>
    <t>1 qt Safety Red : 1 qt Orange.  Add White to reach desired color (Probably less than 1/8 of a quart)</t>
  </si>
  <si>
    <t xml:space="preserve">1795 Red </t>
  </si>
  <si>
    <t xml:space="preserve">   3.66 qts Yellow   1.33 qts White   They might need to bleed in some black (a few drops very slowly)</t>
  </si>
  <si>
    <t xml:space="preserve"> 125.5 oz Safety Red : 2.5 oz Light Blue (makes one Gallon)</t>
  </si>
  <si>
    <t xml:space="preserve"> Purple  43 quarts  Purple CourtLines   4.33 quarts Safety Red CourtLines    0.75 quarts White CourtLines</t>
  </si>
  <si>
    <t>PMS 287</t>
  </si>
  <si>
    <t xml:space="preserve">PMS 570 </t>
  </si>
  <si>
    <t xml:space="preserve">Spruce Green </t>
  </si>
  <si>
    <t>Charlotte Bobcats</t>
  </si>
  <si>
    <t>Shermin Williams 245</t>
  </si>
  <si>
    <t>Fringed Jacket</t>
  </si>
  <si>
    <t xml:space="preserve"> 4.25 qts Light Beige : 0.75 qts Brown</t>
  </si>
  <si>
    <t>Hardwood Pros</t>
  </si>
  <si>
    <t>Golden Laughter</t>
  </si>
  <si>
    <t>Dark Orange:  0.9 Brown : 7.6 Orange : 7.5 Yellow</t>
  </si>
  <si>
    <t xml:space="preserve">PMS 165 </t>
  </si>
  <si>
    <t xml:space="preserve">2756 Blue </t>
  </si>
  <si>
    <t xml:space="preserve"> 1 quart Light Blue : 1 quart Purple</t>
  </si>
  <si>
    <t>African Tulip</t>
  </si>
  <si>
    <t xml:space="preserve"> 2.5 qts Yellow : 2.5 qts Orange : 0.75 qts Brown</t>
  </si>
  <si>
    <t xml:space="preserve">SW 6635  </t>
  </si>
  <si>
    <t>Chambers and Son</t>
  </si>
  <si>
    <t>1795 Red</t>
  </si>
  <si>
    <t>Sacramento Kings Purple</t>
  </si>
  <si>
    <t>Pantone Purple 2593</t>
  </si>
  <si>
    <t>9.5 purple + 4.5 red + 2 white</t>
  </si>
  <si>
    <t>2 qts Light Blue to 1 qt Purple.  Slowly bleed in White to achieve desired color (it will not take much White)</t>
  </si>
  <si>
    <t>WB High School</t>
  </si>
  <si>
    <t>PMS 654</t>
  </si>
  <si>
    <t xml:space="preserve">114.3 ounces of Golden      4.7 ounces of Orange   9.0 ounces of White   </t>
  </si>
  <si>
    <t xml:space="preserve"> (FJ Roberts)   </t>
  </si>
  <si>
    <t>White</t>
  </si>
  <si>
    <t xml:space="preserve">Sacramento Kings Purple </t>
  </si>
  <si>
    <t xml:space="preserve"> (Don Longnecker 308-364-2202) </t>
  </si>
  <si>
    <t>Fairmount State College</t>
  </si>
  <si>
    <t xml:space="preserve">PMS 1385 </t>
  </si>
  <si>
    <t>25 Golden : 1 Maroon</t>
  </si>
  <si>
    <t>Joe Pope Univ. of Houston</t>
  </si>
  <si>
    <t>?</t>
  </si>
  <si>
    <t>7.33 quarts  Gray CourtLines   2.66 quarts White CourtLines</t>
  </si>
  <si>
    <t>Soft Yellow A-33</t>
  </si>
  <si>
    <t>6.75  quarts  Light Blue     1 quart   Purple     0.25 quarts  White</t>
  </si>
  <si>
    <t>Quality of Match</t>
  </si>
  <si>
    <t>NA</t>
  </si>
  <si>
    <t xml:space="preserve"> 1 quart Safety Red : 1 quart Orange.  Add White to reach desired color (Probably less than 1/8 of a quart)</t>
  </si>
  <si>
    <t>2756 Blue</t>
  </si>
  <si>
    <t xml:space="preserve">  1 quart Light Blue : 1 quart Purple</t>
  </si>
  <si>
    <t>Alaskan Industries</t>
  </si>
  <si>
    <t>2 quarts Orange   2 quarts Yellow   4 oz of Brown</t>
  </si>
  <si>
    <t>PMS 159</t>
  </si>
  <si>
    <t>5 Yellow : 2 Maroon</t>
  </si>
  <si>
    <t xml:space="preserve">PMS 175 </t>
  </si>
  <si>
    <t>Red</t>
  </si>
  <si>
    <t>4.5 quarts Light Beige : 0.25 quarts Black : 0.25 quarts Brown</t>
  </si>
  <si>
    <t>SW4012 (Cirrus White)</t>
  </si>
  <si>
    <t>22 oz White       9 oz Brown         1 oz Black</t>
  </si>
  <si>
    <t>SW 4012</t>
  </si>
  <si>
    <t>125.3 oz White  2.5 oz  Brown   0.2 oz  Black</t>
  </si>
  <si>
    <t>Y:Wh:Brown   2.5 : .5  : .01</t>
  </si>
  <si>
    <t>8.5 quarts Brown : 3.25 quarts Maroon : 0.25 quarts White</t>
  </si>
  <si>
    <t>SW 6348</t>
  </si>
  <si>
    <t xml:space="preserve">Base Maroon or (5 Yellow : 2 Maroon and bleed in Black  slowly to desired color) </t>
  </si>
  <si>
    <t>PMS 187</t>
  </si>
  <si>
    <t>Safety Red</t>
  </si>
  <si>
    <t>Safety Red  18 quarts   White   1.25 quart   Orange   1.75 quarts</t>
  </si>
  <si>
    <t xml:space="preserve"> 20 qts Green to 1 qt Black</t>
  </si>
  <si>
    <t>SW 1455 Formal Garden</t>
  </si>
  <si>
    <t>2.33 quarts Orange : 2.33 quarts Yellow : 0.33 quarts Brown</t>
  </si>
  <si>
    <t xml:space="preserve">SW 7027  </t>
  </si>
  <si>
    <t>Paint Blend Request Database</t>
  </si>
  <si>
    <t>1 quart Dark Blue : 3 quarts Light Blue (bleed in Yellow to reach desired color)</t>
  </si>
  <si>
    <t>PMS 347</t>
  </si>
  <si>
    <t>10 quarts Red : 1 quart Yellow : 1 quart Light Blue</t>
  </si>
  <si>
    <t>10 Golden : 1 Brown</t>
  </si>
  <si>
    <t>PMS 138</t>
  </si>
  <si>
    <t>Gold</t>
  </si>
  <si>
    <t xml:space="preserve"> 4.66 quarts Green : 1.33 quarts Yellow</t>
  </si>
  <si>
    <t>PMS 4515</t>
  </si>
  <si>
    <t xml:space="preserve">   4.75 quarts Yellow : 1.5 quarts Brown : 1.33 quarts White : 0.25 quarts Black</t>
  </si>
  <si>
    <t>1400 Your Majesty Purple</t>
  </si>
  <si>
    <t>17  quarts Purple   2.5  quarts Red   1.5  quarts White</t>
  </si>
  <si>
    <t>148-7 Rainbow Bright</t>
  </si>
  <si>
    <t>PMS 1485</t>
  </si>
  <si>
    <t xml:space="preserve">PMS 124 </t>
  </si>
  <si>
    <t>23 2/3 quart   Green    1/3 quart  White</t>
  </si>
  <si>
    <t>Base Orange</t>
  </si>
  <si>
    <t xml:space="preserve">PMS 1675 </t>
  </si>
  <si>
    <t xml:space="preserve">  31.4 oz White         0.6 oz Brown</t>
  </si>
  <si>
    <t>Techno teal</t>
  </si>
  <si>
    <t>PMS 2617</t>
  </si>
  <si>
    <t xml:space="preserve">PMS 200 </t>
  </si>
  <si>
    <t xml:space="preserve">  3 qts Red : 2 qts Yellow :1 qt White : Couple ounces  Black (Bleed in Black very slowly to achieve final color)</t>
  </si>
  <si>
    <t>Floor Style</t>
  </si>
  <si>
    <t xml:space="preserve">Blueberry Myrtle: </t>
  </si>
  <si>
    <t>159 oz Light Blue : 23 oz Purple : 11 oz NC Blue</t>
  </si>
  <si>
    <t>Brazilian Emerald</t>
  </si>
  <si>
    <t>Wood Flooring Co.</t>
  </si>
  <si>
    <t>CB-1402 Diamond Vogel Blue</t>
  </si>
  <si>
    <t>Rossi</t>
  </si>
  <si>
    <t>Cardinal Red</t>
  </si>
  <si>
    <t>28.75 quarts  Courtlines Green   1.75 quarts Safety Red   1.5 quarts White</t>
  </si>
  <si>
    <t>Buckskin</t>
  </si>
  <si>
    <t xml:space="preserve">   4 qts White : 2 qts Golden : 0.66 qt Brown : 0.33 qt Orange</t>
  </si>
  <si>
    <t>Green</t>
  </si>
  <si>
    <t>OR…</t>
  </si>
  <si>
    <t>tsp</t>
  </si>
  <si>
    <t>Volume</t>
  </si>
  <si>
    <t>bulk to</t>
  </si>
  <si>
    <t>qts</t>
  </si>
  <si>
    <t>Ratios</t>
  </si>
  <si>
    <t>lb/gal</t>
  </si>
  <si>
    <t xml:space="preserve"> </t>
  </si>
  <si>
    <t>Density of blend:</t>
  </si>
  <si>
    <t>#/gal</t>
  </si>
  <si>
    <t>F=32</t>
  </si>
  <si>
    <t>F=192</t>
  </si>
  <si>
    <t>To Adjust volume ratio amounts: round up or down</t>
  </si>
  <si>
    <t>lb / gal</t>
  </si>
  <si>
    <t>rev: 10/19/2010 jpw</t>
  </si>
  <si>
    <t>Enter number above to round:</t>
  </si>
  <si>
    <t>Want to change above to</t>
  </si>
  <si>
    <t>Black</t>
  </si>
  <si>
    <t>Brown</t>
  </si>
  <si>
    <t>Lt.Blue</t>
  </si>
  <si>
    <t>Dk.Blue</t>
  </si>
  <si>
    <t>Lt.Beige</t>
  </si>
  <si>
    <t>wt. ratio</t>
  </si>
  <si>
    <t>+</t>
  </si>
  <si>
    <t>..OR..</t>
  </si>
  <si>
    <t xml:space="preserve">Notes: </t>
  </si>
  <si>
    <r>
      <rPr>
        <b/>
        <sz val="11"/>
        <color theme="1" tint="4.9989318521683403E-2"/>
        <rFont val="Arial"/>
        <family val="2"/>
      </rPr>
      <t>Weight Mixing</t>
    </r>
    <r>
      <rPr>
        <b/>
        <sz val="10"/>
        <color theme="1" tint="4.9989318521683403E-2"/>
        <rFont val="Arial"/>
        <family val="2"/>
      </rPr>
      <t xml:space="preserve">
using metric scales</t>
    </r>
  </si>
  <si>
    <t>GOLD</t>
  </si>
  <si>
    <t>LT BLUE</t>
  </si>
  <si>
    <t>LT BEIGE</t>
  </si>
  <si>
    <t>BLACK</t>
  </si>
  <si>
    <t>DK BLUE</t>
  </si>
  <si>
    <t>NC BLUE</t>
  </si>
  <si>
    <t>BROWN</t>
  </si>
  <si>
    <t>GRAY</t>
  </si>
  <si>
    <t>GREEN</t>
  </si>
  <si>
    <t>MAROON</t>
  </si>
  <si>
    <t>ORANGE</t>
  </si>
  <si>
    <t>PURPLE</t>
  </si>
  <si>
    <t>RED</t>
  </si>
  <si>
    <t>WHITE</t>
  </si>
  <si>
    <t>YELLOW</t>
  </si>
  <si>
    <r>
      <rPr>
        <b/>
        <sz val="8"/>
        <color theme="1" tint="0.499984740745262"/>
        <rFont val="Arial Black"/>
        <family val="2"/>
      </rPr>
      <t>3 WAYS TO MIX YOUR BLEND</t>
    </r>
    <r>
      <rPr>
        <b/>
        <sz val="8"/>
        <color theme="0"/>
        <rFont val="Arial Black"/>
        <family val="2"/>
      </rPr>
      <t xml:space="preserve"> --</t>
    </r>
    <r>
      <rPr>
        <b/>
        <sz val="8"/>
        <color theme="0"/>
        <rFont val="Calibri"/>
        <family val="2"/>
      </rPr>
      <t>→</t>
    </r>
  </si>
  <si>
    <t xml:space="preserve">   1 Gal
= 4 Qts</t>
  </si>
  <si>
    <t>Lt Yellow</t>
  </si>
  <si>
    <t>Lt Green</t>
  </si>
  <si>
    <t>LT YELL.</t>
  </si>
  <si>
    <t>LT GREEN</t>
  </si>
  <si>
    <t>Kilograms</t>
  </si>
  <si>
    <t>Quarts</t>
  </si>
  <si>
    <t>Fl. Ounces</t>
  </si>
  <si>
    <r>
      <rPr>
        <b/>
        <sz val="10"/>
        <color rgb="FF97D700"/>
        <rFont val="Calibri"/>
        <family val="2"/>
      </rPr>
      <t>❶</t>
    </r>
    <r>
      <rPr>
        <b/>
        <sz val="10"/>
        <color rgb="FFEE2737"/>
        <rFont val="Arial"/>
        <family val="2"/>
      </rPr>
      <t xml:space="preserve"> </t>
    </r>
    <r>
      <rPr>
        <b/>
        <sz val="12"/>
        <color rgb="FFEE2737"/>
        <rFont val="Arial"/>
        <family val="2"/>
      </rPr>
      <t xml:space="preserve">Enter Amount of Total 
Blend Needed in </t>
    </r>
    <r>
      <rPr>
        <b/>
        <u/>
        <sz val="12"/>
        <color rgb="FFEE2737"/>
        <rFont val="Arial"/>
        <family val="2"/>
      </rPr>
      <t>Gallons</t>
    </r>
  </si>
  <si>
    <r>
      <rPr>
        <b/>
        <sz val="10"/>
        <color rgb="FF97D700"/>
        <rFont val="Calibri"/>
        <family val="2"/>
      </rPr>
      <t>❷</t>
    </r>
    <r>
      <rPr>
        <b/>
        <sz val="10"/>
        <color rgb="FFEE2737"/>
        <rFont val="Arial"/>
        <family val="2"/>
      </rPr>
      <t xml:space="preserve"> </t>
    </r>
    <r>
      <rPr>
        <b/>
        <sz val="12"/>
        <color rgb="FFEE2737"/>
        <rFont val="Arial"/>
        <family val="2"/>
      </rPr>
      <t xml:space="preserve">Enter provided 
</t>
    </r>
    <r>
      <rPr>
        <b/>
        <u/>
        <sz val="12"/>
        <color rgb="FFEE2737"/>
        <rFont val="Arial"/>
        <family val="2"/>
      </rPr>
      <t>weight ratio</t>
    </r>
    <r>
      <rPr>
        <b/>
        <sz val="12"/>
        <color rgb="FFEE2737"/>
        <rFont val="Arial"/>
        <family val="2"/>
      </rPr>
      <t xml:space="preserve">
formula </t>
    </r>
  </si>
  <si>
    <r>
      <rPr>
        <b/>
        <sz val="12"/>
        <rFont val="Arial"/>
        <family val="2"/>
      </rPr>
      <t>Volume Mixing</t>
    </r>
    <r>
      <rPr>
        <b/>
        <sz val="10"/>
        <rFont val="Arial"/>
        <family val="2"/>
      </rPr>
      <t xml:space="preserve">
using measuring cups</t>
    </r>
  </si>
  <si>
    <t>Base White</t>
  </si>
  <si>
    <t>Base Black PMS 6</t>
  </si>
  <si>
    <t>Base Brown PMS 476</t>
  </si>
  <si>
    <t>Base Light Beige PMS 4685</t>
  </si>
  <si>
    <t>Base Yellow PMS 7409</t>
  </si>
  <si>
    <t>Base Light Yellow PMS 102</t>
  </si>
  <si>
    <t>Base Orange PMS 1665</t>
  </si>
  <si>
    <t>Base Red PMS 200</t>
  </si>
  <si>
    <t>Base Purple PMS 2685</t>
  </si>
  <si>
    <t>Base NC Blue PMS 2915</t>
  </si>
  <si>
    <t>Base Dark Blue PMS 289</t>
  </si>
  <si>
    <t>Base Green PMS 343</t>
  </si>
  <si>
    <t>Base Light Green PMS 356</t>
  </si>
  <si>
    <t>Base Gold PMS 872</t>
  </si>
  <si>
    <t>Base Gray PMS 877</t>
  </si>
  <si>
    <t>Base Maroon PMS 1815</t>
  </si>
  <si>
    <t>Pounds + Ounces (decimal lbs)</t>
  </si>
  <si>
    <r>
      <rPr>
        <b/>
        <sz val="11"/>
        <color theme="1" tint="4.9989318521683403E-2"/>
        <rFont val="Arial"/>
        <family val="2"/>
      </rPr>
      <t>Weight Mixing</t>
    </r>
    <r>
      <rPr>
        <b/>
        <sz val="10"/>
        <color theme="1" tint="4.9989318521683403E-2"/>
        <rFont val="Arial"/>
        <family val="2"/>
      </rPr>
      <t xml:space="preserve">
using US standard scales</t>
    </r>
  </si>
  <si>
    <t>Check Bona website for latest updates to calculator</t>
  </si>
  <si>
    <t>Base League Blue PMS 293</t>
  </si>
  <si>
    <t>LG BLUE</t>
  </si>
  <si>
    <t>Lg.Blue</t>
  </si>
  <si>
    <r>
      <t xml:space="preserve">Base Light Blue PMS 541 </t>
    </r>
    <r>
      <rPr>
        <b/>
        <sz val="11.5"/>
        <color rgb="FFFF0000"/>
        <rFont val="Arial"/>
        <family val="2"/>
      </rPr>
      <t>*</t>
    </r>
  </si>
  <si>
    <t>TBS</t>
  </si>
  <si>
    <t>Cups</t>
  </si>
  <si>
    <t>Tbsp.</t>
  </si>
  <si>
    <t>tsp.</t>
  </si>
  <si>
    <r>
      <rPr>
        <sz val="11"/>
        <color rgb="FFC00000"/>
        <rFont val="Arial"/>
        <family val="2"/>
      </rPr>
      <t>❷</t>
    </r>
    <r>
      <rPr>
        <sz val="11"/>
        <color rgb="FF92D050"/>
        <rFont val="Arial"/>
        <family val="2"/>
      </rPr>
      <t xml:space="preserve"> </t>
    </r>
    <r>
      <rPr>
        <b/>
        <sz val="12"/>
        <color rgb="FF000099"/>
        <rFont val="Arial"/>
        <family val="2"/>
      </rPr>
      <t xml:space="preserve">Enter provided 
                </t>
    </r>
    <r>
      <rPr>
        <b/>
        <u/>
        <sz val="12"/>
        <color rgb="FF000099"/>
        <rFont val="Arial"/>
        <family val="2"/>
      </rPr>
      <t>weight ratio</t>
    </r>
    <r>
      <rPr>
        <b/>
        <sz val="12"/>
        <color rgb="FF000099"/>
        <rFont val="Arial"/>
        <family val="2"/>
      </rPr>
      <t xml:space="preserve">
                formula </t>
    </r>
  </si>
  <si>
    <r>
      <rPr>
        <b/>
        <sz val="10"/>
        <color rgb="FFC00000"/>
        <rFont val="Calibri"/>
        <family val="2"/>
      </rPr>
      <t>❶</t>
    </r>
    <r>
      <rPr>
        <b/>
        <sz val="10"/>
        <color rgb="FFEE2737"/>
        <rFont val="Arial"/>
        <family val="2"/>
      </rPr>
      <t xml:space="preserve"> </t>
    </r>
    <r>
      <rPr>
        <b/>
        <sz val="12"/>
        <color rgb="FF000099"/>
        <rFont val="Arial"/>
        <family val="2"/>
      </rPr>
      <t xml:space="preserve">Enter Amount of Total 
Blend Needed in </t>
    </r>
    <r>
      <rPr>
        <b/>
        <u/>
        <sz val="12"/>
        <color rgb="FF000099"/>
        <rFont val="Arial"/>
        <family val="2"/>
      </rPr>
      <t>Gallons</t>
    </r>
  </si>
  <si>
    <t>1 QT (0.25)
1 CUP (0.0625)</t>
  </si>
  <si>
    <t>Last update: Jan 13, 2025</t>
  </si>
  <si>
    <t>upd 1-13-25 IK</t>
  </si>
  <si>
    <r>
      <rPr>
        <b/>
        <sz val="10"/>
        <color rgb="FF0066FF"/>
        <rFont val="Calibri"/>
        <family val="2"/>
      </rPr>
      <t>❶</t>
    </r>
    <r>
      <rPr>
        <b/>
        <sz val="10"/>
        <color rgb="FFC0000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 xml:space="preserve">Enter Amount of Total 
Blend Needed in </t>
    </r>
    <r>
      <rPr>
        <b/>
        <u/>
        <sz val="12"/>
        <color rgb="FFC00000"/>
        <rFont val="Arial"/>
        <family val="2"/>
      </rPr>
      <t>Gallons</t>
    </r>
  </si>
  <si>
    <r>
      <rPr>
        <b/>
        <sz val="10"/>
        <color rgb="FF0066FF"/>
        <rFont val="Calibri"/>
        <family val="2"/>
      </rPr>
      <t>❷</t>
    </r>
    <r>
      <rPr>
        <b/>
        <sz val="10"/>
        <color rgb="FFFF000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 xml:space="preserve">Enter provided 
</t>
    </r>
    <r>
      <rPr>
        <b/>
        <u/>
        <sz val="12"/>
        <color rgb="FFC00000"/>
        <rFont val="Arial"/>
        <family val="2"/>
      </rPr>
      <t>weight ratio</t>
    </r>
    <r>
      <rPr>
        <b/>
        <sz val="12"/>
        <color rgb="FFC00000"/>
        <rFont val="Arial"/>
        <family val="2"/>
      </rPr>
      <t xml:space="preserve">
formula </t>
    </r>
  </si>
  <si>
    <r>
      <rPr>
        <b/>
        <sz val="12"/>
        <color theme="1" tint="4.9989318521683403E-2"/>
        <rFont val="Arial"/>
        <family val="2"/>
      </rPr>
      <t>Volume Mixing</t>
    </r>
    <r>
      <rPr>
        <b/>
        <sz val="10"/>
        <color theme="1" tint="4.9989318521683403E-2"/>
        <rFont val="Arial"/>
        <family val="2"/>
      </rPr>
      <t xml:space="preserve">
using measuring cups</t>
    </r>
  </si>
  <si>
    <t>Base Light Beige #1158</t>
  </si>
  <si>
    <t>Base Black #1116</t>
  </si>
  <si>
    <t>Base Dark Blue #1118</t>
  </si>
  <si>
    <t>Base Light Blue #1112</t>
  </si>
  <si>
    <t>Base N.C. Blue #1159</t>
  </si>
  <si>
    <t>Base Brown #1120</t>
  </si>
  <si>
    <t>Base Gold #1155</t>
  </si>
  <si>
    <t>Base Gray #1157</t>
  </si>
  <si>
    <t>Base Green #1114</t>
  </si>
  <si>
    <t>Base Maroon #1156</t>
  </si>
  <si>
    <t>Base Orange #1117</t>
  </si>
  <si>
    <t>Base Purple #1154</t>
  </si>
  <si>
    <t>Base Red #1113</t>
  </si>
  <si>
    <t>Base White #1115</t>
  </si>
  <si>
    <t>Base Yellow #1119</t>
  </si>
  <si>
    <t>K</t>
  </si>
  <si>
    <t>M</t>
  </si>
  <si>
    <t>N</t>
  </si>
  <si>
    <t>T</t>
  </si>
  <si>
    <t>U</t>
  </si>
  <si>
    <t>V</t>
  </si>
  <si>
    <t>W</t>
  </si>
  <si>
    <t>X</t>
  </si>
  <si>
    <t>Z</t>
  </si>
  <si>
    <t>AA</t>
  </si>
  <si>
    <t>AB</t>
  </si>
  <si>
    <t>AC</t>
  </si>
  <si>
    <t>1/4 Cup</t>
  </si>
  <si>
    <t>1/4 Cup + 1 Tbsp.</t>
  </si>
  <si>
    <t>1/2 Cup</t>
  </si>
  <si>
    <t>3/4 Cup</t>
  </si>
  <si>
    <t>1 Cup</t>
  </si>
  <si>
    <t>1/4 Cup + 2 Tbsp.</t>
  </si>
  <si>
    <t>1/4 Cup + 3 Tbsp.</t>
  </si>
  <si>
    <t>1/2 Cup + 1 Tbsp.</t>
  </si>
  <si>
    <t>1/2 Cup + 2 Tbsp.</t>
  </si>
  <si>
    <t>1/2 Cup + 3 Tbsp.</t>
  </si>
  <si>
    <t>3/4 Cup + 1 Tbsp.</t>
  </si>
  <si>
    <t>1 Tbsp.</t>
  </si>
  <si>
    <t>2 Tbsp.</t>
  </si>
  <si>
    <t>3 Tbsp.</t>
  </si>
  <si>
    <t>Gallons</t>
  </si>
  <si>
    <r>
      <rPr>
        <b/>
        <sz val="9"/>
        <color theme="0" tint="-0.499984740745262"/>
        <rFont val="Arial"/>
        <family val="2"/>
      </rPr>
      <t>+</t>
    </r>
    <r>
      <rPr>
        <b/>
        <sz val="9"/>
        <rFont val="Arial"/>
        <family val="2"/>
      </rPr>
      <t xml:space="preserve"> Cups</t>
    </r>
  </si>
  <si>
    <r>
      <rPr>
        <b/>
        <sz val="9"/>
        <color theme="0" tint="-0.499984740745262"/>
        <rFont val="Arial"/>
        <family val="2"/>
      </rPr>
      <t xml:space="preserve"> +</t>
    </r>
    <r>
      <rPr>
        <b/>
        <sz val="9"/>
        <rFont val="Arial"/>
        <family val="2"/>
      </rPr>
      <t xml:space="preserve"> Partial Cups  </t>
    </r>
    <r>
      <rPr>
        <b/>
        <sz val="9"/>
        <color theme="0" tint="-0.499984740745262"/>
        <rFont val="Arial"/>
        <family val="2"/>
      </rPr>
      <t>+</t>
    </r>
    <r>
      <rPr>
        <b/>
        <sz val="9"/>
        <rFont val="Arial"/>
        <family val="2"/>
      </rPr>
      <t xml:space="preserve"> Tbsp.  </t>
    </r>
    <r>
      <rPr>
        <b/>
        <sz val="9"/>
        <color theme="0" tint="-0.499984740745262"/>
        <rFont val="Arial"/>
        <family val="2"/>
      </rPr>
      <t>+</t>
    </r>
    <r>
      <rPr>
        <b/>
        <sz val="9"/>
        <rFont val="Arial"/>
        <family val="2"/>
      </rPr>
      <t xml:space="preserve"> tsp.</t>
    </r>
  </si>
  <si>
    <r>
      <rPr>
        <b/>
        <sz val="10"/>
        <color theme="0" tint="-0.499984740745262"/>
        <rFont val="Arial"/>
        <family val="2"/>
      </rPr>
      <t xml:space="preserve">+ </t>
    </r>
    <r>
      <rPr>
        <b/>
        <sz val="10"/>
        <rFont val="Arial"/>
        <family val="2"/>
      </rPr>
      <t>Quarts</t>
    </r>
  </si>
  <si>
    <t xml:space="preserve">Last update: Jan 13, 2025 </t>
  </si>
  <si>
    <r>
      <rPr>
        <b/>
        <sz val="14"/>
        <color theme="1"/>
        <rFont val="Arial"/>
        <family val="2"/>
      </rPr>
      <t>Volume Mixing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(Using Quarts, Cups &amp; Spoons)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</si>
</sst>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#,##0.000"/>
    <numFmt numFmtId="167" formatCode="[$-409]mmmm\ d\,\ yyyy;@"/>
    <numFmt numFmtId="168" formatCode="0.0000"/>
  </numFmts>
  <fonts count="1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60"/>
      <name val="Arial"/>
      <family val="2"/>
    </font>
    <font>
      <sz val="14"/>
      <name val="Arial"/>
      <family val="2"/>
    </font>
    <font>
      <sz val="10"/>
      <color indexed="56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sz val="8"/>
      <color indexed="2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rgb="FF0000FF"/>
      <name val="Arial"/>
      <family val="2"/>
    </font>
    <font>
      <b/>
      <sz val="14"/>
      <color indexed="22"/>
      <name val="Arial"/>
      <family val="2"/>
    </font>
    <font>
      <b/>
      <sz val="14"/>
      <color indexed="12"/>
      <name val="Arial"/>
      <family val="2"/>
    </font>
    <font>
      <b/>
      <sz val="10"/>
      <color indexed="17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sz val="10"/>
      <color indexed="22"/>
      <name val="Arial"/>
      <family val="2"/>
    </font>
    <font>
      <b/>
      <sz val="12"/>
      <color indexed="10"/>
      <name val="Arial"/>
      <family val="2"/>
    </font>
    <font>
      <b/>
      <sz val="10"/>
      <color rgb="FF0000FF"/>
      <name val="Arial"/>
      <family val="2"/>
    </font>
    <font>
      <b/>
      <sz val="11"/>
      <name val="Arial"/>
      <family val="2"/>
    </font>
    <font>
      <b/>
      <sz val="8"/>
      <color rgb="FF0000FF"/>
      <name val="Arial"/>
      <family val="2"/>
    </font>
    <font>
      <i/>
      <sz val="10"/>
      <color theme="1" tint="0.249977111117893"/>
      <name val="Arial"/>
      <family val="2"/>
    </font>
    <font>
      <i/>
      <sz val="10"/>
      <color theme="1" tint="0.14999847407452621"/>
      <name val="Arial"/>
      <family val="2"/>
    </font>
    <font>
      <sz val="7"/>
      <color theme="1" tint="0.34998626667073579"/>
      <name val="Arial"/>
      <family val="2"/>
    </font>
    <font>
      <b/>
      <sz val="12"/>
      <name val="Georgia"/>
      <family val="1"/>
    </font>
    <font>
      <b/>
      <sz val="14"/>
      <color theme="1" tint="0.499984740745262"/>
      <name val="Arial"/>
      <family val="2"/>
    </font>
    <font>
      <b/>
      <sz val="10"/>
      <color rgb="FFC00000"/>
      <name val="Calibri"/>
      <family val="2"/>
      <scheme val="minor"/>
    </font>
    <font>
      <sz val="8"/>
      <name val="Tahoma"/>
      <family val="2"/>
    </font>
    <font>
      <sz val="8"/>
      <color theme="1"/>
      <name val="Arial"/>
      <family val="2"/>
    </font>
    <font>
      <b/>
      <sz val="8"/>
      <color theme="1" tint="0.499984740745262"/>
      <name val="Arial Black"/>
      <family val="2"/>
    </font>
    <font>
      <b/>
      <sz val="16"/>
      <color rgb="FFFF0000"/>
      <name val="Arial"/>
      <family val="2"/>
    </font>
    <font>
      <sz val="8"/>
      <color rgb="FF0000CC"/>
      <name val="Calibri"/>
      <family val="2"/>
      <scheme val="minor"/>
    </font>
    <font>
      <b/>
      <sz val="8"/>
      <color rgb="FF0000CC"/>
      <name val="Arial"/>
      <family val="2"/>
    </font>
    <font>
      <b/>
      <sz val="10"/>
      <color theme="1" tint="4.9989318521683403E-2"/>
      <name val="Arial"/>
      <family val="2"/>
    </font>
    <font>
      <b/>
      <sz val="11"/>
      <color theme="1" tint="4.9989318521683403E-2"/>
      <name val="Arial"/>
      <family val="2"/>
    </font>
    <font>
      <b/>
      <sz val="8"/>
      <color theme="0"/>
      <name val="Arial"/>
      <family val="2"/>
    </font>
    <font>
      <b/>
      <sz val="8"/>
      <color rgb="FFC00000"/>
      <name val="Arial Black"/>
      <family val="2"/>
    </font>
    <font>
      <b/>
      <sz val="8"/>
      <color theme="0"/>
      <name val="Arial Black"/>
      <family val="2"/>
    </font>
    <font>
      <b/>
      <sz val="8"/>
      <color theme="0"/>
      <name val="Calibri"/>
      <family val="2"/>
    </font>
    <font>
      <sz val="8"/>
      <color theme="1" tint="0.14999847407452621"/>
      <name val="Verdana"/>
      <family val="2"/>
    </font>
    <font>
      <b/>
      <sz val="10"/>
      <color theme="1" tint="0.14999847407452621"/>
      <name val="Arial"/>
      <family val="2"/>
    </font>
    <font>
      <b/>
      <sz val="9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12"/>
      <name val="Arial"/>
      <family val="2"/>
    </font>
    <font>
      <sz val="9"/>
      <color rgb="FFFF0000"/>
      <name val="Arial"/>
      <family val="2"/>
    </font>
    <font>
      <b/>
      <sz val="10"/>
      <color rgb="FF003300"/>
      <name val="Arial"/>
      <family val="2"/>
    </font>
    <font>
      <b/>
      <sz val="16"/>
      <color rgb="FFEE2737"/>
      <name val="Arial"/>
      <family val="2"/>
    </font>
    <font>
      <b/>
      <sz val="14"/>
      <color rgb="FFEE2737"/>
      <name val="Arial"/>
      <family val="2"/>
    </font>
    <font>
      <b/>
      <sz val="12"/>
      <color rgb="FFEE2737"/>
      <name val="Arial"/>
      <family val="2"/>
    </font>
    <font>
      <b/>
      <sz val="10"/>
      <color rgb="FFEE2737"/>
      <name val="Arial"/>
      <family val="2"/>
    </font>
    <font>
      <b/>
      <u/>
      <sz val="12"/>
      <color rgb="FFEE2737"/>
      <name val="Arial"/>
      <family val="2"/>
    </font>
    <font>
      <b/>
      <sz val="10"/>
      <color rgb="FF97D700"/>
      <name val="Calibri"/>
      <family val="2"/>
    </font>
    <font>
      <i/>
      <sz val="10"/>
      <name val="Arial"/>
      <family val="2"/>
    </font>
    <font>
      <b/>
      <sz val="14"/>
      <color rgb="FFC00000"/>
      <name val="Arial"/>
      <family val="2"/>
    </font>
    <font>
      <sz val="11"/>
      <color rgb="FFC00000"/>
      <name val="Arial"/>
      <family val="2"/>
    </font>
    <font>
      <sz val="12"/>
      <color rgb="FFC00000"/>
      <name val="Arial"/>
      <family val="2"/>
    </font>
    <font>
      <b/>
      <i/>
      <sz val="10"/>
      <color rgb="FF003300"/>
      <name val="Arial"/>
      <family val="2"/>
    </font>
    <font>
      <sz val="8"/>
      <color rgb="FF0000FF"/>
      <name val="Arial"/>
      <family val="2"/>
    </font>
    <font>
      <sz val="11.5"/>
      <name val="Arial"/>
      <family val="2"/>
    </font>
    <font>
      <b/>
      <sz val="9"/>
      <color indexed="81"/>
      <name val="Tahoma"/>
      <family val="2"/>
    </font>
    <font>
      <b/>
      <i/>
      <sz val="9"/>
      <color rgb="FF800080"/>
      <name val="Calibri"/>
      <family val="2"/>
      <scheme val="minor"/>
    </font>
    <font>
      <b/>
      <i/>
      <sz val="11"/>
      <color rgb="FF800080"/>
      <name val="Calibri"/>
      <family val="2"/>
      <scheme val="minor"/>
    </font>
    <font>
      <b/>
      <sz val="11.5"/>
      <color rgb="FFFF0000"/>
      <name val="Arial"/>
      <family val="2"/>
    </font>
    <font>
      <sz val="10"/>
      <color rgb="FF0000FF"/>
      <name val="Arial"/>
      <family val="2"/>
    </font>
    <font>
      <b/>
      <sz val="10"/>
      <color rgb="FFE6DCAC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Arial"/>
      <family val="2"/>
    </font>
    <font>
      <sz val="11"/>
      <color rgb="FF92D050"/>
      <name val="Arial"/>
      <family val="2"/>
    </font>
    <font>
      <b/>
      <sz val="8"/>
      <color rgb="FF000099"/>
      <name val="Arial"/>
      <family val="2"/>
    </font>
    <font>
      <b/>
      <sz val="12"/>
      <color rgb="FF000099"/>
      <name val="Arial"/>
      <family val="2"/>
    </font>
    <font>
      <b/>
      <u/>
      <sz val="12"/>
      <color rgb="FF000099"/>
      <name val="Arial"/>
      <family val="2"/>
    </font>
    <font>
      <b/>
      <sz val="10"/>
      <color rgb="FFC00000"/>
      <name val="Calibri"/>
      <family val="2"/>
    </font>
    <font>
      <b/>
      <sz val="12"/>
      <color theme="1"/>
      <name val="Calibri"/>
      <family val="2"/>
      <scheme val="minor"/>
    </font>
    <font>
      <b/>
      <sz val="6"/>
      <color theme="1" tint="0.499984740745262"/>
      <name val="Arial Narrow"/>
      <family val="2"/>
    </font>
    <font>
      <sz val="11"/>
      <color theme="1" tint="0.499984740745262"/>
      <name val="Arial"/>
      <family val="2"/>
    </font>
    <font>
      <sz val="10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9"/>
      <name val="Arial"/>
      <family val="2"/>
    </font>
    <font>
      <b/>
      <sz val="10"/>
      <color rgb="FFFF0000"/>
      <name val="Arial"/>
      <family val="2"/>
    </font>
    <font>
      <b/>
      <i/>
      <sz val="14"/>
      <color rgb="FFC00000"/>
      <name val="Calibri"/>
      <family val="2"/>
      <scheme val="minor"/>
    </font>
    <font>
      <b/>
      <sz val="10"/>
      <color theme="1" tint="0.499984740745262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rgb="FF0000CC"/>
      <name val="Arial"/>
      <family val="2"/>
    </font>
    <font>
      <b/>
      <i/>
      <sz val="10"/>
      <color rgb="FF0000FF"/>
      <name val="72 Monospace"/>
      <family val="3"/>
    </font>
    <font>
      <b/>
      <i/>
      <sz val="10"/>
      <name val="72 Monospace"/>
      <family val="3"/>
    </font>
    <font>
      <b/>
      <sz val="12"/>
      <color rgb="FFC00000"/>
      <name val="Arial"/>
      <family val="2"/>
    </font>
    <font>
      <b/>
      <sz val="10"/>
      <color rgb="FF0066FF"/>
      <name val="Calibri"/>
      <family val="2"/>
    </font>
    <font>
      <b/>
      <sz val="10"/>
      <color rgb="FFC00000"/>
      <name val="Arial"/>
      <family val="2"/>
    </font>
    <font>
      <b/>
      <u/>
      <sz val="12"/>
      <color rgb="FFC00000"/>
      <name val="Arial"/>
      <family val="2"/>
    </font>
    <font>
      <b/>
      <sz val="16"/>
      <color rgb="FF0000CC"/>
      <name val="Arial"/>
      <family val="2"/>
    </font>
    <font>
      <b/>
      <sz val="12"/>
      <color theme="1" tint="4.9989318521683403E-2"/>
      <name val="Arial"/>
      <family val="2"/>
    </font>
    <font>
      <sz val="8"/>
      <color indexed="12"/>
      <name val="Arial"/>
      <family val="2"/>
    </font>
    <font>
      <b/>
      <sz val="10"/>
      <color rgb="FF0000CC"/>
      <name val="Arial"/>
      <family val="2"/>
    </font>
    <font>
      <sz val="10"/>
      <color rgb="FF0000CC"/>
      <name val="Arial"/>
      <family val="2"/>
    </font>
    <font>
      <sz val="8"/>
      <color rgb="FFFF0000"/>
      <name val="Arial"/>
      <family val="2"/>
    </font>
    <font>
      <b/>
      <sz val="14"/>
      <color rgb="FF0000CC"/>
      <name val="Arial"/>
      <family val="2"/>
    </font>
    <font>
      <b/>
      <sz val="14"/>
      <color rgb="FF002060"/>
      <name val="Arial"/>
      <family val="2"/>
    </font>
    <font>
      <sz val="11"/>
      <color rgb="FF002060"/>
      <name val="Arial"/>
      <family val="2"/>
    </font>
    <font>
      <sz val="12"/>
      <color rgb="FF002060"/>
      <name val="Arial"/>
      <family val="2"/>
    </font>
    <font>
      <sz val="8"/>
      <color indexed="10"/>
      <name val="Arial"/>
      <family val="2"/>
    </font>
    <font>
      <b/>
      <i/>
      <sz val="9"/>
      <color rgb="FFC00000"/>
      <name val="Calibri"/>
      <family val="2"/>
      <scheme val="minor"/>
    </font>
    <font>
      <b/>
      <i/>
      <sz val="10"/>
      <color rgb="FF0000CC"/>
      <name val="Arial"/>
      <family val="2"/>
    </font>
    <font>
      <b/>
      <i/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BB8A1"/>
        <bgColor indexed="64"/>
      </patternFill>
    </fill>
    <fill>
      <patternFill patternType="solid">
        <fgColor rgb="FFDED8C8"/>
        <bgColor indexed="64"/>
      </patternFill>
    </fill>
    <fill>
      <patternFill patternType="solid">
        <fgColor rgb="FFD7FF7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8D8AA"/>
        <bgColor indexed="64"/>
      </patternFill>
    </fill>
    <fill>
      <patternFill patternType="solid">
        <fgColor rgb="FFECE4BE"/>
        <bgColor indexed="64"/>
      </patternFill>
    </fill>
    <fill>
      <patternFill patternType="solid">
        <fgColor rgb="FFD5C6B3"/>
        <bgColor indexed="64"/>
      </patternFill>
    </fill>
    <fill>
      <patternFill patternType="solid">
        <fgColor rgb="FFE6E2D6"/>
        <bgColor indexed="64"/>
      </patternFill>
    </fill>
  </fills>
  <borders count="1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rgb="FFC00000"/>
      </top>
      <bottom/>
      <diagonal/>
    </border>
    <border>
      <left/>
      <right style="hair">
        <color rgb="FFC00000"/>
      </right>
      <top style="hair">
        <color rgb="FFC00000"/>
      </top>
      <bottom/>
      <diagonal/>
    </border>
    <border>
      <left/>
      <right style="hair">
        <color rgb="FFC00000"/>
      </right>
      <top/>
      <bottom/>
      <diagonal/>
    </border>
    <border>
      <left style="medium">
        <color rgb="FF97D700"/>
      </left>
      <right/>
      <top/>
      <bottom/>
      <diagonal/>
    </border>
    <border>
      <left style="medium">
        <color rgb="FF97D700"/>
      </left>
      <right/>
      <top/>
      <bottom style="medium">
        <color rgb="FF97D700"/>
      </bottom>
      <diagonal/>
    </border>
    <border>
      <left/>
      <right/>
      <top/>
      <bottom style="medium">
        <color rgb="FF97D7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EE2737"/>
      </left>
      <right style="medium">
        <color rgb="FFEE2737"/>
      </right>
      <top style="medium">
        <color rgb="FFEE2737"/>
      </top>
      <bottom/>
      <diagonal/>
    </border>
    <border>
      <left style="medium">
        <color rgb="FFEE2737"/>
      </left>
      <right style="medium">
        <color rgb="FFEE2737"/>
      </right>
      <top/>
      <bottom style="medium">
        <color rgb="FFEE2737"/>
      </bottom>
      <diagonal/>
    </border>
    <border>
      <left style="thick">
        <color rgb="FFEE2737"/>
      </left>
      <right style="thick">
        <color rgb="FFEE2737"/>
      </right>
      <top style="thick">
        <color rgb="FFEE2737"/>
      </top>
      <bottom style="thick">
        <color rgb="FFEE2737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/>
      <top/>
      <bottom style="medium">
        <color rgb="FF97D700"/>
      </bottom>
      <diagonal/>
    </border>
    <border>
      <left/>
      <right style="medium">
        <color theme="1" tint="0.34998626667073579"/>
      </right>
      <top/>
      <bottom style="medium">
        <color rgb="FF97D700"/>
      </bottom>
      <diagonal/>
    </border>
    <border>
      <left style="medium">
        <color theme="1" tint="0.34998626667073579"/>
      </left>
      <right/>
      <top/>
      <bottom style="medium">
        <color indexed="64"/>
      </bottom>
      <diagonal/>
    </border>
    <border>
      <left/>
      <right style="medium">
        <color theme="1" tint="0.34998626667073579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rgb="FF97D700"/>
      </bottom>
      <diagonal/>
    </border>
    <border>
      <left/>
      <right style="thin">
        <color indexed="64"/>
      </right>
      <top/>
      <bottom style="medium">
        <color rgb="FF97D700"/>
      </bottom>
      <diagonal/>
    </border>
    <border>
      <left style="medium">
        <color rgb="FFEE2737"/>
      </left>
      <right style="medium">
        <color rgb="FFEE2737"/>
      </right>
      <top style="hair">
        <color theme="1" tint="0.34998626667073579"/>
      </top>
      <bottom style="hair">
        <color theme="1" tint="0.34998626667073579"/>
      </bottom>
      <diagonal/>
    </border>
    <border>
      <left/>
      <right/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64"/>
      </left>
      <right style="hair">
        <color indexed="64"/>
      </right>
      <top style="hair">
        <color theme="1" tint="0.34998626667073579"/>
      </top>
      <bottom style="hair">
        <color theme="1" tint="0.34998626667073579"/>
      </bottom>
      <diagonal/>
    </border>
    <border>
      <left/>
      <right style="thin">
        <color indexed="64"/>
      </right>
      <top style="hair">
        <color theme="1" tint="0.34998626667073579"/>
      </top>
      <bottom style="hair">
        <color theme="1" tint="0.34998626667073579"/>
      </bottom>
      <diagonal/>
    </border>
    <border>
      <left style="medium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/>
      <right style="medium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medium">
        <color rgb="FF97D700"/>
      </left>
      <right/>
      <top style="hair">
        <color theme="1" tint="0.34998626667073579"/>
      </top>
      <bottom style="hair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 style="medium">
        <color rgb="FF97D700"/>
      </bottom>
      <diagonal/>
    </border>
    <border>
      <left style="medium">
        <color theme="1" tint="0.34998626667073579"/>
      </left>
      <right style="medium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/>
      <bottom style="medium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indexed="64"/>
      </top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 style="hair">
        <color indexed="64"/>
      </bottom>
      <diagonal/>
    </border>
    <border>
      <left style="medium">
        <color rgb="FFEE2737"/>
      </left>
      <right/>
      <top style="medium">
        <color theme="1" tint="0.34998626667073579"/>
      </top>
      <bottom style="hair">
        <color theme="1" tint="0.34998626667073579"/>
      </bottom>
      <diagonal/>
    </border>
    <border>
      <left/>
      <right/>
      <top style="medium">
        <color theme="1" tint="0.34998626667073579"/>
      </top>
      <bottom style="hair">
        <color theme="1" tint="0.34998626667073579"/>
      </bottom>
      <diagonal/>
    </border>
    <border>
      <left style="hair">
        <color indexed="64"/>
      </left>
      <right style="hair">
        <color indexed="64"/>
      </right>
      <top style="medium">
        <color theme="1" tint="0.34998626667073579"/>
      </top>
      <bottom style="hair">
        <color theme="1" tint="0.34998626667073579"/>
      </bottom>
      <diagonal/>
    </border>
    <border>
      <left/>
      <right style="thin">
        <color indexed="64"/>
      </right>
      <top style="medium">
        <color theme="1" tint="0.34998626667073579"/>
      </top>
      <bottom style="hair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hair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hair">
        <color theme="1" tint="0.34998626667073579"/>
      </bottom>
      <diagonal/>
    </border>
    <border>
      <left style="medium">
        <color rgb="FF97D700"/>
      </left>
      <right/>
      <top style="medium">
        <color theme="1" tint="0.34998626667073579"/>
      </top>
      <bottom style="hair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hair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/>
      <bottom style="medium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 style="medium">
        <color theme="1" tint="0.34998626667073579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 style="hair">
        <color theme="1" tint="0.34998626667073579"/>
      </top>
      <bottom style="hair">
        <color theme="1" tint="0.34998626667073579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/>
      <right/>
      <top/>
      <bottom style="medium">
        <color rgb="FFC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medium">
        <color indexed="64"/>
      </right>
      <top style="hair">
        <color rgb="FFC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medium">
        <color rgb="FFC00000"/>
      </left>
      <right/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64"/>
      </left>
      <right style="hair">
        <color indexed="64"/>
      </right>
      <top style="medium">
        <color theme="1" tint="0.34998626667073579"/>
      </top>
      <bottom/>
      <diagonal/>
    </border>
    <border>
      <left/>
      <right style="thin">
        <color indexed="64"/>
      </right>
      <top style="medium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theme="1" tint="0.34998626667073579"/>
      </left>
      <right/>
      <top style="medium">
        <color theme="1" tint="0.34998626667073579"/>
      </top>
      <bottom/>
      <diagonal/>
    </border>
    <border>
      <left style="thin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thin">
        <color theme="1" tint="0.34998626667073579"/>
      </bottom>
      <diagonal/>
    </border>
    <border>
      <left/>
      <right/>
      <top style="medium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 style="hair">
        <color rgb="FFC00000"/>
      </top>
      <bottom/>
      <diagonal/>
    </border>
    <border>
      <left style="medium">
        <color rgb="FFC00000"/>
      </left>
      <right/>
      <top/>
      <bottom/>
      <diagonal/>
    </border>
  </borders>
  <cellStyleXfs count="1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6" fillId="0" borderId="0"/>
    <xf numFmtId="0" fontId="5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2" fillId="0" borderId="0"/>
    <xf numFmtId="0" fontId="2" fillId="0" borderId="0"/>
    <xf numFmtId="0" fontId="1" fillId="0" borderId="0"/>
  </cellStyleXfs>
  <cellXfs count="620">
    <xf numFmtId="0" fontId="0" fillId="0" borderId="0" xfId="0"/>
    <xf numFmtId="0" fontId="8" fillId="0" borderId="0" xfId="0" applyFont="1" applyAlignment="1">
      <alignment wrapText="1"/>
    </xf>
    <xf numFmtId="0" fontId="10" fillId="0" borderId="0" xfId="0" applyFont="1" applyAlignment="1">
      <alignment horizontal="right" vertical="center"/>
    </xf>
    <xf numFmtId="0" fontId="12" fillId="0" borderId="0" xfId="0" applyFont="1"/>
    <xf numFmtId="0" fontId="13" fillId="0" borderId="0" xfId="1" applyFont="1" applyBorder="1" applyAlignment="1" applyProtection="1"/>
    <xf numFmtId="0" fontId="11" fillId="0" borderId="0" xfId="0" applyFont="1"/>
    <xf numFmtId="0" fontId="15" fillId="2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16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20" fillId="0" borderId="0" xfId="0" applyFont="1"/>
    <xf numFmtId="0" fontId="16" fillId="0" borderId="0" xfId="0" applyFont="1" applyAlignment="1">
      <alignment wrapText="1"/>
    </xf>
    <xf numFmtId="0" fontId="16" fillId="0" borderId="5" xfId="0" applyFont="1" applyBorder="1" applyAlignment="1">
      <alignment wrapText="1"/>
    </xf>
    <xf numFmtId="0" fontId="19" fillId="0" borderId="6" xfId="0" applyFont="1" applyBorder="1" applyAlignment="1">
      <alignment horizontal="center" wrapText="1"/>
    </xf>
    <xf numFmtId="0" fontId="16" fillId="0" borderId="6" xfId="0" applyFont="1" applyBorder="1" applyAlignment="1">
      <alignment wrapText="1"/>
    </xf>
    <xf numFmtId="0" fontId="20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16" fillId="0" borderId="8" xfId="0" applyFont="1" applyBorder="1"/>
    <xf numFmtId="0" fontId="16" fillId="0" borderId="0" xfId="0" applyFont="1" applyAlignment="1">
      <alignment horizontal="right"/>
    </xf>
    <xf numFmtId="0" fontId="7" fillId="0" borderId="9" xfId="0" applyFont="1" applyBorder="1"/>
    <xf numFmtId="0" fontId="17" fillId="0" borderId="0" xfId="0" applyFont="1"/>
    <xf numFmtId="0" fontId="7" fillId="0" borderId="0" xfId="0" applyFont="1" applyAlignment="1">
      <alignment horizontal="left" indent="1"/>
    </xf>
    <xf numFmtId="0" fontId="27" fillId="0" borderId="0" xfId="0" applyFont="1" applyAlignment="1">
      <alignment horizontal="center"/>
    </xf>
    <xf numFmtId="2" fontId="25" fillId="0" borderId="0" xfId="0" applyNumberFormat="1" applyFont="1" applyAlignment="1">
      <alignment horizontal="right"/>
    </xf>
    <xf numFmtId="2" fontId="17" fillId="0" borderId="0" xfId="0" applyNumberFormat="1" applyFont="1" applyAlignment="1">
      <alignment horizontal="center"/>
    </xf>
    <xf numFmtId="0" fontId="7" fillId="0" borderId="17" xfId="0" applyFont="1" applyBorder="1"/>
    <xf numFmtId="0" fontId="19" fillId="0" borderId="18" xfId="0" applyFont="1" applyBorder="1" applyAlignment="1">
      <alignment horizontal="center"/>
    </xf>
    <xf numFmtId="0" fontId="7" fillId="0" borderId="18" xfId="0" applyFont="1" applyBorder="1"/>
    <xf numFmtId="0" fontId="7" fillId="0" borderId="18" xfId="0" applyFont="1" applyBorder="1" applyAlignment="1">
      <alignment horizontal="center"/>
    </xf>
    <xf numFmtId="2" fontId="7" fillId="0" borderId="18" xfId="0" applyNumberFormat="1" applyFont="1" applyBorder="1" applyAlignment="1">
      <alignment horizontal="center"/>
    </xf>
    <xf numFmtId="0" fontId="7" fillId="0" borderId="19" xfId="0" applyFont="1" applyBorder="1"/>
    <xf numFmtId="2" fontId="28" fillId="0" borderId="0" xfId="0" applyNumberFormat="1" applyFont="1" applyAlignment="1">
      <alignment horizontal="center"/>
    </xf>
    <xf numFmtId="0" fontId="9" fillId="0" borderId="0" xfId="0" applyFont="1"/>
    <xf numFmtId="2" fontId="7" fillId="0" borderId="0" xfId="0" applyNumberFormat="1" applyFont="1"/>
    <xf numFmtId="0" fontId="7" fillId="0" borderId="0" xfId="0" applyFont="1" applyAlignment="1">
      <alignment horizontal="right"/>
    </xf>
    <xf numFmtId="2" fontId="29" fillId="0" borderId="1" xfId="0" applyNumberFormat="1" applyFont="1" applyBorder="1" applyAlignment="1">
      <alignment horizontal="center"/>
    </xf>
    <xf numFmtId="2" fontId="16" fillId="0" borderId="0" xfId="0" applyNumberFormat="1" applyFont="1"/>
    <xf numFmtId="2" fontId="27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19" fillId="0" borderId="6" xfId="0" applyNumberFormat="1" applyFont="1" applyBorder="1" applyAlignment="1">
      <alignment horizontal="center" wrapText="1"/>
    </xf>
    <xf numFmtId="0" fontId="16" fillId="3" borderId="0" xfId="0" applyFont="1" applyFill="1"/>
    <xf numFmtId="0" fontId="19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2" fontId="20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31" fillId="3" borderId="0" xfId="0" applyFont="1" applyFill="1" applyAlignment="1">
      <alignment horizontal="left"/>
    </xf>
    <xf numFmtId="0" fontId="20" fillId="3" borderId="0" xfId="0" applyFont="1" applyFill="1"/>
    <xf numFmtId="0" fontId="17" fillId="3" borderId="0" xfId="0" applyFont="1" applyFill="1"/>
    <xf numFmtId="0" fontId="21" fillId="0" borderId="0" xfId="11" applyFont="1"/>
    <xf numFmtId="0" fontId="17" fillId="0" borderId="0" xfId="0" applyFont="1" applyAlignment="1">
      <alignment horizontal="center"/>
    </xf>
    <xf numFmtId="2" fontId="22" fillId="0" borderId="0" xfId="0" applyNumberFormat="1" applyFont="1" applyAlignment="1">
      <alignment horizontal="center"/>
    </xf>
    <xf numFmtId="1" fontId="16" fillId="0" borderId="9" xfId="0" applyNumberFormat="1" applyFont="1" applyBorder="1" applyAlignment="1">
      <alignment horizontal="left" indent="1"/>
    </xf>
    <xf numFmtId="0" fontId="16" fillId="0" borderId="19" xfId="0" applyFont="1" applyBorder="1"/>
    <xf numFmtId="0" fontId="19" fillId="0" borderId="0" xfId="0" applyFont="1" applyAlignment="1">
      <alignment horizontal="left"/>
    </xf>
    <xf numFmtId="0" fontId="16" fillId="6" borderId="8" xfId="0" applyFont="1" applyFill="1" applyBorder="1"/>
    <xf numFmtId="0" fontId="20" fillId="6" borderId="0" xfId="0" applyFont="1" applyFill="1" applyAlignment="1">
      <alignment horizontal="center"/>
    </xf>
    <xf numFmtId="0" fontId="7" fillId="6" borderId="0" xfId="0" applyFont="1" applyFill="1"/>
    <xf numFmtId="0" fontId="27" fillId="6" borderId="0" xfId="0" applyFont="1" applyFill="1" applyAlignment="1">
      <alignment horizontal="center"/>
    </xf>
    <xf numFmtId="0" fontId="20" fillId="6" borderId="0" xfId="0" applyFont="1" applyFill="1"/>
    <xf numFmtId="2" fontId="25" fillId="6" borderId="0" xfId="0" applyNumberFormat="1" applyFont="1" applyFill="1" applyAlignment="1">
      <alignment horizontal="right"/>
    </xf>
    <xf numFmtId="2" fontId="25" fillId="6" borderId="0" xfId="0" applyNumberFormat="1" applyFont="1" applyFill="1" applyAlignment="1">
      <alignment horizontal="center"/>
    </xf>
    <xf numFmtId="2" fontId="17" fillId="6" borderId="0" xfId="0" applyNumberFormat="1" applyFont="1" applyFill="1" applyAlignment="1">
      <alignment horizontal="center"/>
    </xf>
    <xf numFmtId="0" fontId="7" fillId="6" borderId="17" xfId="0" applyFont="1" applyFill="1" applyBorder="1"/>
    <xf numFmtId="0" fontId="19" fillId="6" borderId="18" xfId="0" applyFont="1" applyFill="1" applyBorder="1" applyAlignment="1">
      <alignment horizontal="center"/>
    </xf>
    <xf numFmtId="0" fontId="7" fillId="6" borderId="18" xfId="0" applyFont="1" applyFill="1" applyBorder="1"/>
    <xf numFmtId="0" fontId="7" fillId="6" borderId="18" xfId="0" applyFont="1" applyFill="1" applyBorder="1" applyAlignment="1">
      <alignment horizontal="center"/>
    </xf>
    <xf numFmtId="2" fontId="7" fillId="6" borderId="18" xfId="0" applyNumberFormat="1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165" fontId="44" fillId="0" borderId="0" xfId="0" applyNumberFormat="1" applyFont="1" applyAlignment="1">
      <alignment horizontal="center" vertical="center"/>
    </xf>
    <xf numFmtId="2" fontId="40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2" fontId="32" fillId="0" borderId="0" xfId="0" applyNumberFormat="1" applyFont="1" applyAlignment="1">
      <alignment horizontal="center" vertical="top" wrapText="1"/>
    </xf>
    <xf numFmtId="0" fontId="16" fillId="0" borderId="17" xfId="0" applyFont="1" applyBorder="1"/>
    <xf numFmtId="2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4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left" vertical="top" wrapText="1"/>
    </xf>
    <xf numFmtId="2" fontId="51" fillId="0" borderId="0" xfId="0" applyNumberFormat="1" applyFont="1" applyAlignment="1">
      <alignment horizontal="left" vertical="center" textRotation="180" wrapText="1"/>
    </xf>
    <xf numFmtId="167" fontId="52" fillId="0" borderId="0" xfId="0" applyNumberFormat="1" applyFont="1"/>
    <xf numFmtId="0" fontId="36" fillId="0" borderId="20" xfId="0" applyFont="1" applyBorder="1" applyAlignment="1">
      <alignment horizontal="center"/>
    </xf>
    <xf numFmtId="0" fontId="43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/>
    </xf>
    <xf numFmtId="0" fontId="30" fillId="0" borderId="22" xfId="0" applyFont="1" applyBorder="1" applyAlignment="1">
      <alignment horizontal="left" vertical="center"/>
    </xf>
    <xf numFmtId="2" fontId="54" fillId="0" borderId="2" xfId="0" applyNumberFormat="1" applyFont="1" applyBorder="1" applyAlignment="1">
      <alignment horizontal="center"/>
    </xf>
    <xf numFmtId="0" fontId="54" fillId="0" borderId="0" xfId="0" applyFont="1" applyAlignment="1">
      <alignment horizontal="center"/>
    </xf>
    <xf numFmtId="0" fontId="54" fillId="0" borderId="0" xfId="0" applyFont="1" applyAlignment="1">
      <alignment horizontal="right"/>
    </xf>
    <xf numFmtId="0" fontId="54" fillId="0" borderId="0" xfId="0" applyFont="1"/>
    <xf numFmtId="0" fontId="54" fillId="0" borderId="9" xfId="0" applyFont="1" applyBorder="1"/>
    <xf numFmtId="0" fontId="54" fillId="0" borderId="2" xfId="0" applyFont="1" applyBorder="1" applyAlignment="1">
      <alignment horizontal="center"/>
    </xf>
    <xf numFmtId="164" fontId="54" fillId="0" borderId="0" xfId="0" applyNumberFormat="1" applyFont="1" applyAlignment="1">
      <alignment horizontal="center"/>
    </xf>
    <xf numFmtId="165" fontId="56" fillId="5" borderId="1" xfId="0" applyNumberFormat="1" applyFont="1" applyFill="1" applyBorder="1" applyAlignment="1">
      <alignment horizontal="center"/>
    </xf>
    <xf numFmtId="2" fontId="56" fillId="3" borderId="10" xfId="11" applyNumberFormat="1" applyFont="1" applyFill="1" applyBorder="1" applyAlignment="1">
      <alignment horizontal="center"/>
    </xf>
    <xf numFmtId="0" fontId="54" fillId="0" borderId="11" xfId="0" applyFont="1" applyBorder="1"/>
    <xf numFmtId="0" fontId="54" fillId="0" borderId="12" xfId="0" applyFont="1" applyBorder="1" applyAlignment="1">
      <alignment horizontal="center"/>
    </xf>
    <xf numFmtId="2" fontId="57" fillId="3" borderId="10" xfId="11" applyNumberFormat="1" applyFont="1" applyFill="1" applyBorder="1" applyAlignment="1">
      <alignment horizontal="center"/>
    </xf>
    <xf numFmtId="2" fontId="56" fillId="3" borderId="13" xfId="11" applyNumberFormat="1" applyFont="1" applyFill="1" applyBorder="1" applyAlignment="1">
      <alignment horizontal="center"/>
    </xf>
    <xf numFmtId="0" fontId="54" fillId="0" borderId="14" xfId="0" applyFont="1" applyBorder="1"/>
    <xf numFmtId="2" fontId="57" fillId="3" borderId="13" xfId="11" applyNumberFormat="1" applyFont="1" applyFill="1" applyBorder="1" applyAlignment="1">
      <alignment horizontal="center"/>
    </xf>
    <xf numFmtId="2" fontId="56" fillId="3" borderId="15" xfId="11" applyNumberFormat="1" applyFont="1" applyFill="1" applyBorder="1" applyAlignment="1">
      <alignment horizontal="center"/>
    </xf>
    <xf numFmtId="0" fontId="54" fillId="0" borderId="4" xfId="0" applyFont="1" applyBorder="1"/>
    <xf numFmtId="0" fontId="54" fillId="0" borderId="4" xfId="0" applyFont="1" applyBorder="1" applyAlignment="1">
      <alignment horizontal="center"/>
    </xf>
    <xf numFmtId="2" fontId="57" fillId="3" borderId="15" xfId="11" applyNumberFormat="1" applyFont="1" applyFill="1" applyBorder="1" applyAlignment="1">
      <alignment horizontal="center"/>
    </xf>
    <xf numFmtId="1" fontId="26" fillId="0" borderId="18" xfId="0" applyNumberFormat="1" applyFont="1" applyBorder="1" applyAlignment="1">
      <alignment horizontal="left" indent="2"/>
    </xf>
    <xf numFmtId="0" fontId="17" fillId="0" borderId="26" xfId="0" applyFont="1" applyBorder="1" applyAlignment="1">
      <alignment horizontal="center" vertical="center" wrapText="1"/>
    </xf>
    <xf numFmtId="2" fontId="24" fillId="0" borderId="26" xfId="0" applyNumberFormat="1" applyFont="1" applyBorder="1" applyAlignment="1">
      <alignment horizontal="center" vertical="center"/>
    </xf>
    <xf numFmtId="1" fontId="16" fillId="0" borderId="6" xfId="0" applyNumberFormat="1" applyFont="1" applyBorder="1" applyAlignment="1">
      <alignment horizontal="left" indent="1"/>
    </xf>
    <xf numFmtId="0" fontId="7" fillId="0" borderId="25" xfId="0" applyFont="1" applyBorder="1" applyAlignment="1">
      <alignment horizontal="center"/>
    </xf>
    <xf numFmtId="2" fontId="33" fillId="0" borderId="39" xfId="11" applyNumberFormat="1" applyFont="1" applyBorder="1" applyAlignment="1">
      <alignment horizontal="center" vertical="center"/>
    </xf>
    <xf numFmtId="164" fontId="7" fillId="0" borderId="40" xfId="0" applyNumberFormat="1" applyFont="1" applyBorder="1" applyAlignment="1">
      <alignment horizontal="center"/>
    </xf>
    <xf numFmtId="164" fontId="7" fillId="0" borderId="25" xfId="0" applyNumberFormat="1" applyFont="1" applyBorder="1" applyAlignment="1">
      <alignment horizontal="center"/>
    </xf>
    <xf numFmtId="0" fontId="7" fillId="0" borderId="25" xfId="0" applyFont="1" applyBorder="1"/>
    <xf numFmtId="0" fontId="7" fillId="0" borderId="42" xfId="0" applyFont="1" applyBorder="1" applyAlignment="1">
      <alignment horizontal="center"/>
    </xf>
    <xf numFmtId="2" fontId="33" fillId="0" borderId="43" xfId="11" applyNumberFormat="1" applyFont="1" applyBorder="1" applyAlignment="1">
      <alignment horizontal="center" vertical="center"/>
    </xf>
    <xf numFmtId="164" fontId="7" fillId="0" borderId="44" xfId="0" applyNumberFormat="1" applyFont="1" applyBorder="1" applyAlignment="1">
      <alignment horizontal="center"/>
    </xf>
    <xf numFmtId="164" fontId="7" fillId="0" borderId="42" xfId="0" applyNumberFormat="1" applyFont="1" applyBorder="1" applyAlignment="1">
      <alignment horizontal="center"/>
    </xf>
    <xf numFmtId="0" fontId="7" fillId="0" borderId="42" xfId="0" applyFont="1" applyBorder="1"/>
    <xf numFmtId="1" fontId="26" fillId="0" borderId="42" xfId="0" applyNumberFormat="1" applyFont="1" applyBorder="1" applyAlignment="1">
      <alignment horizontal="left" indent="2"/>
    </xf>
    <xf numFmtId="0" fontId="47" fillId="7" borderId="47" xfId="0" applyFont="1" applyFill="1" applyBorder="1" applyAlignment="1">
      <alignment horizontal="center" vertical="center" wrapText="1"/>
    </xf>
    <xf numFmtId="0" fontId="47" fillId="7" borderId="42" xfId="0" applyFont="1" applyFill="1" applyBorder="1" applyAlignment="1">
      <alignment horizontal="center" vertical="center" wrapText="1"/>
    </xf>
    <xf numFmtId="0" fontId="45" fillId="8" borderId="48" xfId="0" applyFont="1" applyFill="1" applyBorder="1" applyAlignment="1">
      <alignment horizontal="center" vertical="center" wrapText="1"/>
    </xf>
    <xf numFmtId="166" fontId="26" fillId="8" borderId="49" xfId="0" applyNumberFormat="1" applyFont="1" applyFill="1" applyBorder="1" applyAlignment="1">
      <alignment horizontal="center" vertical="center"/>
    </xf>
    <xf numFmtId="166" fontId="26" fillId="8" borderId="52" xfId="0" applyNumberFormat="1" applyFont="1" applyFill="1" applyBorder="1" applyAlignment="1">
      <alignment horizontal="center" vertical="center"/>
    </xf>
    <xf numFmtId="2" fontId="16" fillId="8" borderId="53" xfId="0" applyNumberFormat="1" applyFont="1" applyFill="1" applyBorder="1" applyAlignment="1">
      <alignment horizontal="center"/>
    </xf>
    <xf numFmtId="0" fontId="16" fillId="8" borderId="52" xfId="0" applyFont="1" applyFill="1" applyBorder="1" applyAlignment="1">
      <alignment horizontal="center"/>
    </xf>
    <xf numFmtId="0" fontId="16" fillId="8" borderId="49" xfId="0" applyFont="1" applyFill="1" applyBorder="1"/>
    <xf numFmtId="0" fontId="45" fillId="9" borderId="48" xfId="0" applyFont="1" applyFill="1" applyBorder="1" applyAlignment="1">
      <alignment horizontal="center" vertical="center" wrapText="1"/>
    </xf>
    <xf numFmtId="4" fontId="26" fillId="9" borderId="49" xfId="0" applyNumberFormat="1" applyFont="1" applyFill="1" applyBorder="1" applyAlignment="1">
      <alignment horizontal="center" vertical="center"/>
    </xf>
    <xf numFmtId="4" fontId="26" fillId="9" borderId="52" xfId="0" applyNumberFormat="1" applyFont="1" applyFill="1" applyBorder="1" applyAlignment="1">
      <alignment horizontal="center" vertical="center"/>
    </xf>
    <xf numFmtId="2" fontId="16" fillId="9" borderId="53" xfId="0" applyNumberFormat="1" applyFont="1" applyFill="1" applyBorder="1" applyAlignment="1">
      <alignment horizontal="center"/>
    </xf>
    <xf numFmtId="0" fontId="16" fillId="9" borderId="52" xfId="0" applyFont="1" applyFill="1" applyBorder="1" applyAlignment="1">
      <alignment horizontal="center"/>
    </xf>
    <xf numFmtId="0" fontId="16" fillId="9" borderId="49" xfId="0" applyFont="1" applyFill="1" applyBorder="1"/>
    <xf numFmtId="0" fontId="35" fillId="0" borderId="0" xfId="0" applyFont="1" applyAlignment="1">
      <alignment horizontal="center" vertical="top" wrapText="1"/>
    </xf>
    <xf numFmtId="0" fontId="7" fillId="0" borderId="23" xfId="0" applyFont="1" applyBorder="1" applyAlignment="1">
      <alignment horizontal="left" indent="1"/>
    </xf>
    <xf numFmtId="0" fontId="7" fillId="0" borderId="56" xfId="0" applyFont="1" applyBorder="1" applyAlignment="1">
      <alignment horizontal="center"/>
    </xf>
    <xf numFmtId="2" fontId="33" fillId="0" borderId="57" xfId="11" applyNumberFormat="1" applyFont="1" applyBorder="1" applyAlignment="1">
      <alignment horizontal="center" vertical="center"/>
    </xf>
    <xf numFmtId="164" fontId="7" fillId="0" borderId="58" xfId="0" applyNumberFormat="1" applyFont="1" applyBorder="1" applyAlignment="1">
      <alignment horizontal="center"/>
    </xf>
    <xf numFmtId="164" fontId="7" fillId="0" borderId="56" xfId="0" applyNumberFormat="1" applyFont="1" applyBorder="1" applyAlignment="1">
      <alignment horizontal="center"/>
    </xf>
    <xf numFmtId="0" fontId="7" fillId="0" borderId="56" xfId="0" applyFont="1" applyBorder="1"/>
    <xf numFmtId="1" fontId="26" fillId="0" borderId="56" xfId="0" applyNumberFormat="1" applyFont="1" applyBorder="1" applyAlignment="1">
      <alignment horizontal="left" indent="2"/>
    </xf>
    <xf numFmtId="0" fontId="47" fillId="7" borderId="61" xfId="0" applyFont="1" applyFill="1" applyBorder="1" applyAlignment="1">
      <alignment horizontal="center" vertical="center" wrapText="1"/>
    </xf>
    <xf numFmtId="0" fontId="47" fillId="7" borderId="56" xfId="0" applyFont="1" applyFill="1" applyBorder="1" applyAlignment="1">
      <alignment horizontal="center" vertical="center" wrapText="1"/>
    </xf>
    <xf numFmtId="2" fontId="16" fillId="0" borderId="31" xfId="0" applyNumberFormat="1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166" fontId="68" fillId="8" borderId="62" xfId="0" applyNumberFormat="1" applyFont="1" applyFill="1" applyBorder="1" applyAlignment="1">
      <alignment horizontal="center" vertical="center"/>
    </xf>
    <xf numFmtId="166" fontId="68" fillId="8" borderId="51" xfId="0" applyNumberFormat="1" applyFont="1" applyFill="1" applyBorder="1" applyAlignment="1">
      <alignment horizontal="center" vertical="center"/>
    </xf>
    <xf numFmtId="166" fontId="68" fillId="8" borderId="50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4" fontId="69" fillId="8" borderId="63" xfId="0" applyNumberFormat="1" applyFont="1" applyFill="1" applyBorder="1" applyAlignment="1">
      <alignment horizontal="center" vertical="center"/>
    </xf>
    <xf numFmtId="4" fontId="69" fillId="9" borderId="63" xfId="0" applyNumberFormat="1" applyFont="1" applyFill="1" applyBorder="1" applyAlignment="1">
      <alignment horizontal="center" vertical="center"/>
    </xf>
    <xf numFmtId="2" fontId="60" fillId="10" borderId="27" xfId="11" applyNumberFormat="1" applyFont="1" applyFill="1" applyBorder="1" applyAlignment="1" applyProtection="1">
      <alignment horizontal="center" vertical="center"/>
      <protection locked="0"/>
    </xf>
    <xf numFmtId="2" fontId="60" fillId="10" borderId="41" xfId="11" applyNumberFormat="1" applyFont="1" applyFill="1" applyBorder="1" applyAlignment="1" applyProtection="1">
      <alignment horizontal="center" vertical="center"/>
      <protection locked="0"/>
    </xf>
    <xf numFmtId="2" fontId="60" fillId="10" borderId="28" xfId="11" applyNumberFormat="1" applyFont="1" applyFill="1" applyBorder="1" applyAlignment="1" applyProtection="1">
      <alignment horizontal="center" vertical="center"/>
      <protection locked="0"/>
    </xf>
    <xf numFmtId="2" fontId="59" fillId="10" borderId="29" xfId="0" applyNumberFormat="1" applyFont="1" applyFill="1" applyBorder="1" applyAlignment="1" applyProtection="1">
      <alignment horizontal="center" vertical="center" shrinkToFit="1"/>
      <protection locked="0"/>
    </xf>
    <xf numFmtId="0" fontId="53" fillId="0" borderId="0" xfId="0" applyFont="1" applyAlignment="1">
      <alignment horizontal="left" vertical="top" wrapText="1"/>
    </xf>
    <xf numFmtId="0" fontId="68" fillId="9" borderId="62" xfId="0" applyFont="1" applyFill="1" applyBorder="1" applyAlignment="1">
      <alignment horizontal="center" vertical="center"/>
    </xf>
    <xf numFmtId="0" fontId="68" fillId="9" borderId="51" xfId="0" applyFont="1" applyFill="1" applyBorder="1" applyAlignment="1">
      <alignment horizontal="center" vertical="center"/>
    </xf>
    <xf numFmtId="0" fontId="68" fillId="9" borderId="54" xfId="0" applyFont="1" applyFill="1" applyBorder="1" applyAlignment="1">
      <alignment horizontal="center" vertical="center"/>
    </xf>
    <xf numFmtId="0" fontId="13" fillId="0" borderId="70" xfId="5" applyFill="1" applyBorder="1" applyAlignment="1" applyProtection="1">
      <alignment horizontal="left" vertical="center"/>
    </xf>
    <xf numFmtId="0" fontId="70" fillId="0" borderId="0" xfId="0" applyFont="1"/>
    <xf numFmtId="164" fontId="54" fillId="11" borderId="3" xfId="0" applyNumberFormat="1" applyFont="1" applyFill="1" applyBorder="1" applyAlignment="1">
      <alignment horizontal="center"/>
    </xf>
    <xf numFmtId="164" fontId="54" fillId="11" borderId="16" xfId="0" applyNumberFormat="1" applyFont="1" applyFill="1" applyBorder="1" applyAlignment="1">
      <alignment horizontal="center"/>
    </xf>
    <xf numFmtId="2" fontId="25" fillId="11" borderId="0" xfId="0" applyNumberFormat="1" applyFont="1" applyFill="1" applyAlignment="1">
      <alignment horizontal="center"/>
    </xf>
    <xf numFmtId="0" fontId="7" fillId="11" borderId="18" xfId="0" applyFont="1" applyFill="1" applyBorder="1" applyAlignment="1">
      <alignment horizontal="center"/>
    </xf>
    <xf numFmtId="0" fontId="7" fillId="11" borderId="0" xfId="0" applyFont="1" applyFill="1"/>
    <xf numFmtId="0" fontId="16" fillId="11" borderId="0" xfId="0" applyFont="1" applyFill="1"/>
    <xf numFmtId="0" fontId="71" fillId="0" borderId="55" xfId="0" applyFont="1" applyBorder="1" applyAlignment="1">
      <alignment horizontal="left" vertical="center"/>
    </xf>
    <xf numFmtId="0" fontId="71" fillId="0" borderId="42" xfId="0" applyFont="1" applyBorder="1" applyAlignment="1">
      <alignment horizontal="left" vertical="center"/>
    </xf>
    <xf numFmtId="0" fontId="71" fillId="0" borderId="25" xfId="0" applyFont="1" applyBorder="1" applyAlignment="1">
      <alignment horizontal="left" vertical="center"/>
    </xf>
    <xf numFmtId="0" fontId="73" fillId="0" borderId="0" xfId="0" applyFont="1"/>
    <xf numFmtId="0" fontId="7" fillId="0" borderId="42" xfId="0" applyFont="1" applyBorder="1" applyAlignment="1">
      <alignment horizontal="right" vertical="center"/>
    </xf>
    <xf numFmtId="0" fontId="47" fillId="7" borderId="24" xfId="0" applyFont="1" applyFill="1" applyBorder="1" applyAlignment="1">
      <alignment horizontal="center" vertical="center" wrapText="1"/>
    </xf>
    <xf numFmtId="0" fontId="47" fillId="7" borderId="25" xfId="0" applyFont="1" applyFill="1" applyBorder="1" applyAlignment="1">
      <alignment horizontal="center" vertical="center" wrapText="1"/>
    </xf>
    <xf numFmtId="0" fontId="76" fillId="0" borderId="0" xfId="0" applyFont="1"/>
    <xf numFmtId="0" fontId="61" fillId="0" borderId="20" xfId="0" applyFont="1" applyBorder="1" applyAlignment="1">
      <alignment horizontal="right" vertical="top" wrapText="1"/>
    </xf>
    <xf numFmtId="0" fontId="61" fillId="0" borderId="0" xfId="0" applyFont="1" applyAlignment="1">
      <alignment horizontal="right" vertical="top" wrapText="1"/>
    </xf>
    <xf numFmtId="0" fontId="16" fillId="0" borderId="76" xfId="0" applyFont="1" applyBorder="1"/>
    <xf numFmtId="2" fontId="60" fillId="13" borderId="78" xfId="11" applyNumberFormat="1" applyFont="1" applyFill="1" applyBorder="1" applyAlignment="1" applyProtection="1">
      <alignment horizontal="center" vertical="center"/>
      <protection locked="0"/>
    </xf>
    <xf numFmtId="2" fontId="60" fillId="13" borderId="79" xfId="11" applyNumberFormat="1" applyFont="1" applyFill="1" applyBorder="1" applyAlignment="1" applyProtection="1">
      <alignment horizontal="center" vertical="center"/>
      <protection locked="0"/>
    </xf>
    <xf numFmtId="2" fontId="60" fillId="13" borderId="80" xfId="11" applyNumberFormat="1" applyFont="1" applyFill="1" applyBorder="1" applyAlignment="1" applyProtection="1">
      <alignment horizontal="center" vertical="center"/>
      <protection locked="0"/>
    </xf>
    <xf numFmtId="0" fontId="16" fillId="0" borderId="84" xfId="0" applyFont="1" applyBorder="1"/>
    <xf numFmtId="164" fontId="16" fillId="0" borderId="0" xfId="0" applyNumberFormat="1" applyFont="1"/>
    <xf numFmtId="2" fontId="55" fillId="12" borderId="72" xfId="0" applyNumberFormat="1" applyFont="1" applyFill="1" applyBorder="1" applyAlignment="1">
      <alignment horizontal="center" wrapText="1"/>
    </xf>
    <xf numFmtId="1" fontId="79" fillId="12" borderId="56" xfId="0" applyNumberFormat="1" applyFont="1" applyFill="1" applyBorder="1" applyAlignment="1">
      <alignment horizontal="center" vertical="center"/>
    </xf>
    <xf numFmtId="168" fontId="7" fillId="0" borderId="42" xfId="0" applyNumberFormat="1" applyFont="1" applyBorder="1" applyAlignment="1">
      <alignment horizontal="center"/>
    </xf>
    <xf numFmtId="165" fontId="78" fillId="12" borderId="42" xfId="0" applyNumberFormat="1" applyFont="1" applyFill="1" applyBorder="1" applyAlignment="1">
      <alignment horizontal="center" vertical="center"/>
    </xf>
    <xf numFmtId="1" fontId="79" fillId="12" borderId="42" xfId="0" applyNumberFormat="1" applyFont="1" applyFill="1" applyBorder="1" applyAlignment="1">
      <alignment horizontal="center" vertical="center"/>
    </xf>
    <xf numFmtId="168" fontId="7" fillId="0" borderId="25" xfId="0" applyNumberFormat="1" applyFont="1" applyBorder="1" applyAlignment="1">
      <alignment horizontal="center"/>
    </xf>
    <xf numFmtId="1" fontId="79" fillId="12" borderId="72" xfId="0" applyNumberFormat="1" applyFont="1" applyFill="1" applyBorder="1" applyAlignment="1">
      <alignment horizontal="center" vertical="center"/>
    </xf>
    <xf numFmtId="165" fontId="78" fillId="12" borderId="72" xfId="0" applyNumberFormat="1" applyFont="1" applyFill="1" applyBorder="1" applyAlignment="1">
      <alignment horizontal="center" vertical="center"/>
    </xf>
    <xf numFmtId="2" fontId="16" fillId="12" borderId="33" xfId="0" applyNumberFormat="1" applyFont="1" applyFill="1" applyBorder="1" applyAlignment="1">
      <alignment horizontal="center" vertical="center"/>
    </xf>
    <xf numFmtId="0" fontId="7" fillId="12" borderId="0" xfId="0" applyFont="1" applyFill="1"/>
    <xf numFmtId="165" fontId="16" fillId="12" borderId="34" xfId="0" applyNumberFormat="1" applyFont="1" applyFill="1" applyBorder="1" applyAlignment="1">
      <alignment horizontal="center" vertical="center"/>
    </xf>
    <xf numFmtId="165" fontId="16" fillId="12" borderId="0" xfId="0" applyNumberFormat="1" applyFont="1" applyFill="1" applyAlignment="1">
      <alignment horizontal="center" vertical="center"/>
    </xf>
    <xf numFmtId="1" fontId="16" fillId="12" borderId="9" xfId="0" applyNumberFormat="1" applyFont="1" applyFill="1" applyBorder="1" applyAlignment="1">
      <alignment horizontal="left" indent="1"/>
    </xf>
    <xf numFmtId="1" fontId="16" fillId="12" borderId="0" xfId="0" applyNumberFormat="1" applyFont="1" applyFill="1" applyAlignment="1">
      <alignment horizontal="left" indent="1"/>
    </xf>
    <xf numFmtId="1" fontId="16" fillId="12" borderId="34" xfId="0" applyNumberFormat="1" applyFont="1" applyFill="1" applyBorder="1" applyAlignment="1">
      <alignment horizontal="left" indent="1"/>
    </xf>
    <xf numFmtId="2" fontId="7" fillId="12" borderId="37" xfId="0" applyNumberFormat="1" applyFont="1" applyFill="1" applyBorder="1" applyAlignment="1">
      <alignment horizontal="center" vertical="center"/>
    </xf>
    <xf numFmtId="0" fontId="7" fillId="12" borderId="18" xfId="0" applyFont="1" applyFill="1" applyBorder="1"/>
    <xf numFmtId="165" fontId="7" fillId="12" borderId="38" xfId="0" applyNumberFormat="1" applyFont="1" applyFill="1" applyBorder="1" applyAlignment="1">
      <alignment horizontal="center" vertical="center"/>
    </xf>
    <xf numFmtId="165" fontId="7" fillId="12" borderId="18" xfId="0" applyNumberFormat="1" applyFont="1" applyFill="1" applyBorder="1" applyAlignment="1">
      <alignment horizontal="center" vertical="center"/>
    </xf>
    <xf numFmtId="0" fontId="16" fillId="12" borderId="19" xfId="0" applyFont="1" applyFill="1" applyBorder="1"/>
    <xf numFmtId="0" fontId="16" fillId="12" borderId="0" xfId="0" applyFont="1" applyFill="1"/>
    <xf numFmtId="0" fontId="16" fillId="12" borderId="34" xfId="0" applyFont="1" applyFill="1" applyBorder="1"/>
    <xf numFmtId="2" fontId="16" fillId="12" borderId="33" xfId="0" applyNumberFormat="1" applyFont="1" applyFill="1" applyBorder="1" applyAlignment="1">
      <alignment horizontal="center"/>
    </xf>
    <xf numFmtId="2" fontId="16" fillId="12" borderId="34" xfId="0" applyNumberFormat="1" applyFont="1" applyFill="1" applyBorder="1" applyAlignment="1">
      <alignment horizontal="center"/>
    </xf>
    <xf numFmtId="2" fontId="16" fillId="12" borderId="0" xfId="0" applyNumberFormat="1" applyFont="1" applyFill="1" applyAlignment="1">
      <alignment horizontal="center"/>
    </xf>
    <xf numFmtId="2" fontId="28" fillId="12" borderId="0" xfId="0" applyNumberFormat="1" applyFont="1" applyFill="1" applyAlignment="1">
      <alignment horizontal="center"/>
    </xf>
    <xf numFmtId="2" fontId="28" fillId="12" borderId="34" xfId="0" applyNumberFormat="1" applyFont="1" applyFill="1" applyBorder="1" applyAlignment="1">
      <alignment horizontal="center"/>
    </xf>
    <xf numFmtId="2" fontId="7" fillId="12" borderId="33" xfId="0" applyNumberFormat="1" applyFont="1" applyFill="1" applyBorder="1"/>
    <xf numFmtId="2" fontId="7" fillId="12" borderId="34" xfId="0" applyNumberFormat="1" applyFont="1" applyFill="1" applyBorder="1"/>
    <xf numFmtId="2" fontId="7" fillId="12" borderId="0" xfId="0" applyNumberFormat="1" applyFont="1" applyFill="1"/>
    <xf numFmtId="2" fontId="16" fillId="12" borderId="33" xfId="0" applyNumberFormat="1" applyFont="1" applyFill="1" applyBorder="1"/>
    <xf numFmtId="2" fontId="16" fillId="12" borderId="34" xfId="0" applyNumberFormat="1" applyFont="1" applyFill="1" applyBorder="1"/>
    <xf numFmtId="2" fontId="16" fillId="12" borderId="0" xfId="0" applyNumberFormat="1" applyFont="1" applyFill="1"/>
    <xf numFmtId="2" fontId="87" fillId="0" borderId="0" xfId="0" applyNumberFormat="1" applyFont="1" applyAlignment="1">
      <alignment horizontal="left" vertical="center" wrapText="1"/>
    </xf>
    <xf numFmtId="165" fontId="88" fillId="12" borderId="42" xfId="0" applyNumberFormat="1" applyFont="1" applyFill="1" applyBorder="1" applyAlignment="1">
      <alignment horizontal="center" vertical="center"/>
    </xf>
    <xf numFmtId="165" fontId="88" fillId="12" borderId="72" xfId="0" applyNumberFormat="1" applyFont="1" applyFill="1" applyBorder="1" applyAlignment="1">
      <alignment horizontal="center" vertical="center"/>
    </xf>
    <xf numFmtId="1" fontId="88" fillId="12" borderId="42" xfId="0" applyNumberFormat="1" applyFont="1" applyFill="1" applyBorder="1" applyAlignment="1">
      <alignment horizontal="center" vertical="center"/>
    </xf>
    <xf numFmtId="2" fontId="90" fillId="12" borderId="72" xfId="0" quotePrefix="1" applyNumberFormat="1" applyFont="1" applyFill="1" applyBorder="1" applyAlignment="1">
      <alignment horizontal="center" wrapText="1"/>
    </xf>
    <xf numFmtId="165" fontId="16" fillId="0" borderId="76" xfId="0" applyNumberFormat="1" applyFont="1" applyBorder="1"/>
    <xf numFmtId="0" fontId="16" fillId="0" borderId="0" xfId="0" quotePrefix="1" applyFont="1"/>
    <xf numFmtId="2" fontId="59" fillId="13" borderId="77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0" xfId="0" applyFont="1" applyProtection="1">
      <protection locked="0"/>
    </xf>
    <xf numFmtId="0" fontId="7" fillId="0" borderId="0" xfId="0" applyFont="1" applyProtection="1">
      <protection locked="0"/>
    </xf>
    <xf numFmtId="2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2" fontId="16" fillId="0" borderId="0" xfId="0" applyNumberFormat="1" applyFont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14" fillId="0" borderId="0" xfId="1" applyFill="1" applyBorder="1" applyAlignment="1" applyProtection="1">
      <alignment horizontal="left" vertical="center"/>
    </xf>
    <xf numFmtId="2" fontId="17" fillId="12" borderId="71" xfId="0" applyNumberFormat="1" applyFont="1" applyFill="1" applyBorder="1" applyAlignment="1">
      <alignment horizontal="center" wrapText="1"/>
    </xf>
    <xf numFmtId="167" fontId="82" fillId="0" borderId="31" xfId="6" applyNumberFormat="1" applyFont="1" applyBorder="1" applyAlignment="1">
      <alignment horizontal="center"/>
    </xf>
    <xf numFmtId="167" fontId="94" fillId="0" borderId="0" xfId="0" applyNumberFormat="1" applyFont="1" applyAlignment="1">
      <alignment vertical="center" wrapText="1"/>
    </xf>
    <xf numFmtId="0" fontId="41" fillId="0" borderId="0" xfId="0" applyFont="1" applyAlignment="1">
      <alignment horizontal="left" vertical="top" wrapText="1"/>
    </xf>
    <xf numFmtId="2" fontId="58" fillId="8" borderId="74" xfId="0" applyNumberFormat="1" applyFont="1" applyFill="1" applyBorder="1" applyAlignment="1">
      <alignment horizontal="center"/>
    </xf>
    <xf numFmtId="2" fontId="58" fillId="8" borderId="75" xfId="0" applyNumberFormat="1" applyFont="1" applyFill="1" applyBorder="1" applyAlignment="1">
      <alignment horizontal="center"/>
    </xf>
    <xf numFmtId="2" fontId="58" fillId="9" borderId="74" xfId="0" applyNumberFormat="1" applyFont="1" applyFill="1" applyBorder="1" applyAlignment="1">
      <alignment horizontal="center"/>
    </xf>
    <xf numFmtId="2" fontId="58" fillId="9" borderId="75" xfId="0" applyNumberFormat="1" applyFont="1" applyFill="1" applyBorder="1" applyAlignment="1">
      <alignment horizontal="center"/>
    </xf>
    <xf numFmtId="0" fontId="86" fillId="14" borderId="81" xfId="0" applyFont="1" applyFill="1" applyBorder="1" applyAlignment="1" applyProtection="1">
      <alignment horizontal="left" vertical="top" wrapText="1" shrinkToFit="1"/>
      <protection locked="0"/>
    </xf>
    <xf numFmtId="0" fontId="86" fillId="14" borderId="82" xfId="0" applyFont="1" applyFill="1" applyBorder="1" applyAlignment="1" applyProtection="1">
      <alignment horizontal="left" vertical="top" wrapText="1" shrinkToFit="1"/>
      <protection locked="0"/>
    </xf>
    <xf numFmtId="0" fontId="86" fillId="14" borderId="83" xfId="0" applyFont="1" applyFill="1" applyBorder="1" applyAlignment="1" applyProtection="1">
      <alignment horizontal="left" vertical="top" wrapText="1" shrinkToFit="1"/>
      <protection locked="0"/>
    </xf>
    <xf numFmtId="0" fontId="37" fillId="0" borderId="0" xfId="0" quotePrefix="1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67" fontId="82" fillId="0" borderId="31" xfId="6" applyNumberFormat="1" applyFont="1" applyBorder="1" applyAlignment="1">
      <alignment horizontal="center"/>
    </xf>
    <xf numFmtId="167" fontId="82" fillId="0" borderId="32" xfId="6" applyNumberFormat="1" applyFont="1" applyBorder="1" applyAlignment="1">
      <alignment horizontal="center"/>
    </xf>
    <xf numFmtId="0" fontId="93" fillId="0" borderId="0" xfId="0" applyFont="1" applyAlignment="1">
      <alignment horizontal="left"/>
    </xf>
    <xf numFmtId="0" fontId="93" fillId="0" borderId="85" xfId="0" applyFont="1" applyBorder="1" applyAlignment="1">
      <alignment horizontal="left"/>
    </xf>
    <xf numFmtId="0" fontId="61" fillId="0" borderId="0" xfId="0" applyFont="1" applyAlignment="1">
      <alignment horizontal="left" vertical="center" wrapText="1"/>
    </xf>
    <xf numFmtId="0" fontId="39" fillId="0" borderId="0" xfId="0" applyFont="1" applyAlignment="1">
      <alignment horizontal="right" vertical="top" textRotation="90"/>
    </xf>
    <xf numFmtId="0" fontId="61" fillId="0" borderId="20" xfId="0" applyFont="1" applyBorder="1" applyAlignment="1">
      <alignment horizontal="left" vertical="top" wrapText="1"/>
    </xf>
    <xf numFmtId="0" fontId="61" fillId="0" borderId="0" xfId="0" applyFont="1" applyAlignment="1">
      <alignment horizontal="left" vertical="top" wrapText="1"/>
    </xf>
    <xf numFmtId="0" fontId="14" fillId="0" borderId="0" xfId="1" applyFill="1" applyBorder="1" applyAlignment="1" applyProtection="1">
      <alignment horizontal="left" vertical="center"/>
    </xf>
    <xf numFmtId="0" fontId="14" fillId="0" borderId="70" xfId="1" applyFill="1" applyBorder="1" applyAlignment="1" applyProtection="1">
      <alignment horizontal="left" vertical="center"/>
      <protection locked="0"/>
    </xf>
    <xf numFmtId="167" fontId="9" fillId="0" borderId="31" xfId="6" applyNumberFormat="1" applyFont="1" applyBorder="1" applyAlignment="1">
      <alignment horizontal="center"/>
    </xf>
    <xf numFmtId="167" fontId="9" fillId="0" borderId="32" xfId="6" applyNumberFormat="1" applyFont="1" applyBorder="1" applyAlignment="1">
      <alignment horizontal="center"/>
    </xf>
    <xf numFmtId="0" fontId="65" fillId="0" borderId="31" xfId="0" applyFont="1" applyBorder="1" applyAlignment="1">
      <alignment horizontal="center" vertical="center" wrapText="1"/>
    </xf>
    <xf numFmtId="0" fontId="74" fillId="0" borderId="68" xfId="0" applyFont="1" applyBorder="1" applyAlignment="1" applyProtection="1">
      <alignment horizontal="left" vertical="top" wrapText="1"/>
      <protection locked="0"/>
    </xf>
    <xf numFmtId="0" fontId="74" fillId="0" borderId="69" xfId="0" applyFont="1" applyBorder="1" applyAlignment="1" applyProtection="1">
      <alignment horizontal="left" vertical="top" wrapText="1"/>
      <protection locked="0"/>
    </xf>
    <xf numFmtId="0" fontId="61" fillId="0" borderId="20" xfId="0" applyFont="1" applyBorder="1" applyAlignment="1">
      <alignment horizontal="right" vertical="top" wrapText="1"/>
    </xf>
    <xf numFmtId="0" fontId="61" fillId="0" borderId="0" xfId="0" applyFont="1" applyAlignment="1">
      <alignment horizontal="right" vertical="top" wrapText="1"/>
    </xf>
    <xf numFmtId="0" fontId="61" fillId="0" borderId="25" xfId="0" applyFont="1" applyBorder="1" applyAlignment="1">
      <alignment horizontal="right" vertical="top" wrapText="1"/>
    </xf>
    <xf numFmtId="0" fontId="48" fillId="0" borderId="20" xfId="0" applyFont="1" applyBorder="1" applyAlignment="1">
      <alignment horizontal="left" vertical="top" wrapText="1"/>
    </xf>
    <xf numFmtId="0" fontId="48" fillId="0" borderId="0" xfId="0" applyFont="1" applyAlignment="1">
      <alignment horizontal="left" vertical="top" wrapText="1"/>
    </xf>
    <xf numFmtId="0" fontId="37" fillId="0" borderId="23" xfId="0" quotePrefix="1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7" fillId="3" borderId="0" xfId="6" applyFont="1" applyFill="1"/>
    <xf numFmtId="0" fontId="7" fillId="3" borderId="0" xfId="6" applyFont="1" applyFill="1" applyAlignment="1">
      <alignment horizontal="center"/>
    </xf>
    <xf numFmtId="2" fontId="7" fillId="3" borderId="0" xfId="6" applyNumberFormat="1" applyFont="1" applyFill="1" applyAlignment="1">
      <alignment horizontal="center"/>
    </xf>
    <xf numFmtId="0" fontId="16" fillId="0" borderId="0" xfId="6"/>
    <xf numFmtId="0" fontId="16" fillId="0" borderId="0" xfId="6" applyAlignment="1">
      <alignment horizontal="center"/>
    </xf>
    <xf numFmtId="0" fontId="7" fillId="0" borderId="0" xfId="6" applyFont="1"/>
    <xf numFmtId="2" fontId="16" fillId="0" borderId="0" xfId="6" applyNumberFormat="1" applyAlignment="1">
      <alignment horizontal="center"/>
    </xf>
    <xf numFmtId="0" fontId="17" fillId="0" borderId="0" xfId="6" applyFont="1" applyAlignment="1">
      <alignment horizontal="center"/>
    </xf>
    <xf numFmtId="0" fontId="100" fillId="0" borderId="0" xfId="6" applyFont="1" applyAlignment="1">
      <alignment horizontal="left" vertical="center" wrapText="1"/>
    </xf>
    <xf numFmtId="0" fontId="79" fillId="0" borderId="0" xfId="6" applyFont="1" applyAlignment="1">
      <alignment horizontal="left" vertical="center" wrapText="1"/>
    </xf>
    <xf numFmtId="165" fontId="42" fillId="0" borderId="0" xfId="6" applyNumberFormat="1" applyFont="1" applyAlignment="1">
      <alignment horizontal="center" vertical="center"/>
    </xf>
    <xf numFmtId="2" fontId="104" fillId="15" borderId="86" xfId="6" applyNumberFormat="1" applyFont="1" applyFill="1" applyBorder="1" applyAlignment="1" applyProtection="1">
      <alignment horizontal="center" vertical="center" shrinkToFit="1"/>
      <protection locked="0"/>
    </xf>
    <xf numFmtId="2" fontId="51" fillId="0" borderId="0" xfId="6" applyNumberFormat="1" applyFont="1" applyAlignment="1">
      <alignment horizontal="left" vertical="center" textRotation="180" wrapText="1"/>
    </xf>
    <xf numFmtId="167" fontId="52" fillId="0" borderId="0" xfId="6" applyNumberFormat="1" applyFont="1"/>
    <xf numFmtId="0" fontId="7" fillId="3" borderId="0" xfId="6" applyFont="1" applyFill="1" applyAlignment="1">
      <alignment horizontal="left"/>
    </xf>
    <xf numFmtId="0" fontId="20" fillId="0" borderId="0" xfId="6" applyFont="1"/>
    <xf numFmtId="0" fontId="19" fillId="0" borderId="0" xfId="6" applyFont="1" applyAlignment="1">
      <alignment horizontal="left"/>
    </xf>
    <xf numFmtId="0" fontId="20" fillId="0" borderId="0" xfId="6" applyFont="1" applyAlignment="1">
      <alignment horizontal="center"/>
    </xf>
    <xf numFmtId="2" fontId="20" fillId="0" borderId="0" xfId="6" applyNumberFormat="1" applyFont="1" applyAlignment="1">
      <alignment horizontal="center"/>
    </xf>
    <xf numFmtId="0" fontId="9" fillId="0" borderId="0" xfId="6" applyFont="1"/>
    <xf numFmtId="2" fontId="22" fillId="0" borderId="0" xfId="6" applyNumberFormat="1" applyFont="1" applyAlignment="1">
      <alignment horizontal="center"/>
    </xf>
    <xf numFmtId="0" fontId="7" fillId="0" borderId="0" xfId="6" applyFont="1" applyAlignment="1">
      <alignment wrapText="1"/>
    </xf>
    <xf numFmtId="0" fontId="7" fillId="0" borderId="5" xfId="6" applyFont="1" applyBorder="1" applyAlignment="1">
      <alignment wrapText="1"/>
    </xf>
    <xf numFmtId="0" fontId="7" fillId="0" borderId="6" xfId="6" applyFont="1" applyBorder="1" applyAlignment="1">
      <alignment horizontal="center" wrapText="1"/>
    </xf>
    <xf numFmtId="0" fontId="7" fillId="0" borderId="6" xfId="6" applyFont="1" applyBorder="1" applyAlignment="1">
      <alignment wrapText="1"/>
    </xf>
    <xf numFmtId="2" fontId="7" fillId="0" borderId="6" xfId="6" applyNumberFormat="1" applyFont="1" applyBorder="1" applyAlignment="1">
      <alignment horizontal="center" wrapText="1"/>
    </xf>
    <xf numFmtId="0" fontId="7" fillId="0" borderId="7" xfId="6" applyFont="1" applyBorder="1" applyAlignment="1">
      <alignment wrapText="1"/>
    </xf>
    <xf numFmtId="0" fontId="16" fillId="0" borderId="0" xfId="6" applyAlignment="1">
      <alignment wrapText="1"/>
    </xf>
    <xf numFmtId="0" fontId="79" fillId="0" borderId="20" xfId="6" applyFont="1" applyBorder="1" applyAlignment="1">
      <alignment horizontal="right" vertical="top" wrapText="1"/>
    </xf>
    <xf numFmtId="0" fontId="36" fillId="0" borderId="20" xfId="6" applyFont="1" applyBorder="1" applyAlignment="1">
      <alignment horizontal="center"/>
    </xf>
    <xf numFmtId="0" fontId="43" fillId="0" borderId="20" xfId="6" applyFont="1" applyBorder="1" applyAlignment="1">
      <alignment horizontal="center" vertical="center" wrapText="1"/>
    </xf>
    <xf numFmtId="0" fontId="17" fillId="0" borderId="21" xfId="6" applyFont="1" applyBorder="1" applyAlignment="1">
      <alignment horizontal="center"/>
    </xf>
    <xf numFmtId="0" fontId="48" fillId="0" borderId="87" xfId="6" applyFont="1" applyBorder="1" applyAlignment="1">
      <alignment horizontal="left" vertical="top" wrapText="1"/>
    </xf>
    <xf numFmtId="2" fontId="45" fillId="3" borderId="5" xfId="6" applyNumberFormat="1" applyFont="1" applyFill="1" applyBorder="1" applyAlignment="1">
      <alignment horizontal="center" vertical="center" wrapText="1"/>
    </xf>
    <xf numFmtId="2" fontId="45" fillId="3" borderId="6" xfId="6" applyNumberFormat="1" applyFont="1" applyFill="1" applyBorder="1" applyAlignment="1">
      <alignment horizontal="center" vertical="center"/>
    </xf>
    <xf numFmtId="2" fontId="45" fillId="3" borderId="7" xfId="6" applyNumberFormat="1" applyFont="1" applyFill="1" applyBorder="1" applyAlignment="1">
      <alignment horizontal="center" vertical="center"/>
    </xf>
    <xf numFmtId="0" fontId="17" fillId="0" borderId="88" xfId="6" applyFont="1" applyBorder="1" applyAlignment="1">
      <alignment horizontal="center" vertical="center" wrapText="1"/>
    </xf>
    <xf numFmtId="0" fontId="37" fillId="0" borderId="89" xfId="6" quotePrefix="1" applyFont="1" applyBorder="1" applyAlignment="1">
      <alignment horizontal="center" vertical="center" wrapText="1"/>
    </xf>
    <xf numFmtId="0" fontId="45" fillId="16" borderId="90" xfId="6" applyFont="1" applyFill="1" applyBorder="1" applyAlignment="1">
      <alignment horizontal="center" vertical="center" wrapText="1"/>
    </xf>
    <xf numFmtId="0" fontId="45" fillId="17" borderId="90" xfId="6" applyFont="1" applyFill="1" applyBorder="1" applyAlignment="1">
      <alignment horizontal="center" vertical="center" wrapText="1"/>
    </xf>
    <xf numFmtId="0" fontId="7" fillId="0" borderId="8" xfId="6" applyFont="1" applyBorder="1"/>
    <xf numFmtId="0" fontId="7" fillId="0" borderId="0" xfId="6" applyFont="1" applyAlignment="1">
      <alignment horizontal="center"/>
    </xf>
    <xf numFmtId="0" fontId="7" fillId="0" borderId="0" xfId="6" applyFont="1" applyAlignment="1">
      <alignment horizontal="right"/>
    </xf>
    <xf numFmtId="165" fontId="106" fillId="5" borderId="1" xfId="6" applyNumberFormat="1" applyFont="1" applyFill="1" applyBorder="1" applyAlignment="1">
      <alignment horizontal="center"/>
    </xf>
    <xf numFmtId="0" fontId="7" fillId="0" borderId="9" xfId="6" applyFont="1" applyBorder="1"/>
    <xf numFmtId="0" fontId="79" fillId="0" borderId="0" xfId="6" applyFont="1" applyAlignment="1">
      <alignment horizontal="right" vertical="top" wrapText="1"/>
    </xf>
    <xf numFmtId="0" fontId="17" fillId="0" borderId="0" xfId="6" applyFont="1" applyAlignment="1">
      <alignment horizontal="center" vertical="center"/>
    </xf>
    <xf numFmtId="165" fontId="44" fillId="0" borderId="0" xfId="6" applyNumberFormat="1" applyFont="1" applyAlignment="1">
      <alignment horizontal="center" vertical="center"/>
    </xf>
    <xf numFmtId="0" fontId="17" fillId="0" borderId="0" xfId="6" applyFont="1" applyAlignment="1">
      <alignment vertical="center"/>
    </xf>
    <xf numFmtId="0" fontId="39" fillId="0" borderId="0" xfId="6" applyFont="1" applyAlignment="1">
      <alignment horizontal="right" vertical="top" textRotation="90"/>
    </xf>
    <xf numFmtId="0" fontId="30" fillId="0" borderId="22" xfId="6" applyFont="1" applyBorder="1" applyAlignment="1">
      <alignment horizontal="left" vertical="center"/>
    </xf>
    <xf numFmtId="0" fontId="48" fillId="0" borderId="9" xfId="6" applyFont="1" applyBorder="1" applyAlignment="1">
      <alignment horizontal="left" vertical="top" wrapText="1"/>
    </xf>
    <xf numFmtId="2" fontId="107" fillId="3" borderId="8" xfId="6" applyNumberFormat="1" applyFont="1" applyFill="1" applyBorder="1" applyAlignment="1">
      <alignment horizontal="center" wrapText="1"/>
    </xf>
    <xf numFmtId="0" fontId="108" fillId="3" borderId="0" xfId="6" applyFont="1" applyFill="1" applyAlignment="1">
      <alignment horizontal="center" wrapText="1"/>
    </xf>
    <xf numFmtId="2" fontId="107" fillId="3" borderId="9" xfId="6" applyNumberFormat="1" applyFont="1" applyFill="1" applyBorder="1" applyAlignment="1">
      <alignment horizontal="center" wrapText="1"/>
    </xf>
    <xf numFmtId="2" fontId="24" fillId="0" borderId="88" xfId="6" applyNumberFormat="1" applyFont="1" applyBorder="1" applyAlignment="1">
      <alignment horizontal="center" vertical="center"/>
    </xf>
    <xf numFmtId="0" fontId="37" fillId="0" borderId="89" xfId="6" applyFont="1" applyBorder="1" applyAlignment="1">
      <alignment horizontal="center" vertical="center" wrapText="1"/>
    </xf>
    <xf numFmtId="2" fontId="107" fillId="16" borderId="89" xfId="6" applyNumberFormat="1" applyFont="1" applyFill="1" applyBorder="1" applyAlignment="1">
      <alignment horizontal="center"/>
    </xf>
    <xf numFmtId="2" fontId="107" fillId="17" borderId="89" xfId="6" applyNumberFormat="1" applyFont="1" applyFill="1" applyBorder="1" applyAlignment="1">
      <alignment horizontal="center"/>
    </xf>
    <xf numFmtId="2" fontId="7" fillId="0" borderId="2" xfId="6" applyNumberFormat="1" applyFont="1" applyBorder="1" applyAlignment="1">
      <alignment horizontal="center"/>
    </xf>
    <xf numFmtId="0" fontId="7" fillId="0" borderId="2" xfId="6" applyFont="1" applyBorder="1" applyAlignment="1">
      <alignment horizontal="center"/>
    </xf>
    <xf numFmtId="0" fontId="79" fillId="0" borderId="18" xfId="6" applyFont="1" applyBorder="1" applyAlignment="1">
      <alignment horizontal="right" vertical="top" wrapText="1"/>
    </xf>
    <xf numFmtId="2" fontId="32" fillId="0" borderId="0" xfId="6" applyNumberFormat="1" applyFont="1" applyAlignment="1">
      <alignment horizontal="center" vertical="top" wrapText="1"/>
    </xf>
    <xf numFmtId="2" fontId="40" fillId="0" borderId="0" xfId="6" applyNumberFormat="1" applyFont="1" applyAlignment="1">
      <alignment horizontal="center" wrapText="1"/>
    </xf>
    <xf numFmtId="0" fontId="39" fillId="0" borderId="18" xfId="6" applyFont="1" applyBorder="1" applyAlignment="1">
      <alignment horizontal="right" vertical="top" textRotation="90"/>
    </xf>
    <xf numFmtId="0" fontId="35" fillId="0" borderId="18" xfId="6" applyFont="1" applyBorder="1" applyAlignment="1">
      <alignment horizontal="center" vertical="top" wrapText="1"/>
    </xf>
    <xf numFmtId="0" fontId="48" fillId="0" borderId="19" xfId="6" applyFont="1" applyBorder="1" applyAlignment="1">
      <alignment horizontal="left" vertical="top" wrapText="1"/>
    </xf>
    <xf numFmtId="2" fontId="107" fillId="3" borderId="17" xfId="6" applyNumberFormat="1" applyFont="1" applyFill="1" applyBorder="1" applyAlignment="1">
      <alignment horizontal="center" wrapText="1"/>
    </xf>
    <xf numFmtId="0" fontId="108" fillId="3" borderId="18" xfId="6" applyFont="1" applyFill="1" applyBorder="1" applyAlignment="1">
      <alignment horizontal="center" wrapText="1"/>
    </xf>
    <xf numFmtId="2" fontId="97" fillId="3" borderId="19" xfId="6" applyNumberFormat="1" applyFont="1" applyFill="1" applyBorder="1" applyAlignment="1">
      <alignment horizontal="center" wrapText="1"/>
    </xf>
    <xf numFmtId="1" fontId="16" fillId="0" borderId="7" xfId="6" applyNumberFormat="1" applyBorder="1" applyAlignment="1">
      <alignment horizontal="left" indent="1"/>
    </xf>
    <xf numFmtId="0" fontId="7" fillId="0" borderId="0" xfId="6" applyFont="1" applyAlignment="1">
      <alignment horizontal="left" indent="1"/>
    </xf>
    <xf numFmtId="2" fontId="107" fillId="16" borderId="91" xfId="6" applyNumberFormat="1" applyFont="1" applyFill="1" applyBorder="1" applyAlignment="1">
      <alignment horizontal="center"/>
    </xf>
    <xf numFmtId="2" fontId="107" fillId="17" borderId="91" xfId="6" applyNumberFormat="1" applyFont="1" applyFill="1" applyBorder="1" applyAlignment="1">
      <alignment horizontal="center"/>
    </xf>
    <xf numFmtId="2" fontId="106" fillId="3" borderId="10" xfId="11" applyNumberFormat="1" applyFont="1" applyFill="1" applyBorder="1" applyAlignment="1">
      <alignment horizontal="center"/>
    </xf>
    <xf numFmtId="0" fontId="7" fillId="0" borderId="11" xfId="6" applyFont="1" applyBorder="1"/>
    <xf numFmtId="0" fontId="7" fillId="0" borderId="12" xfId="6" applyFont="1" applyBorder="1" applyAlignment="1">
      <alignment horizontal="center"/>
    </xf>
    <xf numFmtId="2" fontId="109" fillId="3" borderId="10" xfId="11" applyNumberFormat="1" applyFont="1" applyFill="1" applyBorder="1" applyAlignment="1">
      <alignment horizontal="center"/>
    </xf>
    <xf numFmtId="164" fontId="7" fillId="18" borderId="3" xfId="6" applyNumberFormat="1" applyFont="1" applyFill="1" applyBorder="1" applyAlignment="1">
      <alignment horizontal="center"/>
    </xf>
    <xf numFmtId="164" fontId="7" fillId="0" borderId="0" xfId="6" applyNumberFormat="1" applyFont="1" applyAlignment="1">
      <alignment horizontal="center"/>
    </xf>
    <xf numFmtId="164" fontId="7" fillId="0" borderId="9" xfId="6" applyNumberFormat="1" applyFont="1" applyBorder="1"/>
    <xf numFmtId="0" fontId="16" fillId="0" borderId="5" xfId="6" applyBorder="1"/>
    <xf numFmtId="2" fontId="110" fillId="15" borderId="92" xfId="11" applyNumberFormat="1" applyFont="1" applyFill="1" applyBorder="1" applyAlignment="1" applyProtection="1">
      <alignment horizontal="center" vertical="center"/>
      <protection locked="0"/>
    </xf>
    <xf numFmtId="0" fontId="78" fillId="0" borderId="93" xfId="6" applyFont="1" applyBorder="1" applyAlignment="1">
      <alignment horizontal="left" vertical="center"/>
    </xf>
    <xf numFmtId="0" fontId="7" fillId="0" borderId="93" xfId="6" applyFont="1" applyBorder="1" applyAlignment="1">
      <alignment horizontal="center"/>
    </xf>
    <xf numFmtId="2" fontId="33" fillId="0" borderId="94" xfId="11" applyNumberFormat="1" applyFont="1" applyBorder="1" applyAlignment="1">
      <alignment horizontal="center" vertical="center"/>
    </xf>
    <xf numFmtId="164" fontId="7" fillId="0" borderId="95" xfId="6" applyNumberFormat="1" applyFont="1" applyBorder="1" applyAlignment="1">
      <alignment horizontal="center"/>
    </xf>
    <xf numFmtId="164" fontId="7" fillId="0" borderId="93" xfId="6" applyNumberFormat="1" applyFont="1" applyBorder="1" applyAlignment="1">
      <alignment horizontal="center"/>
    </xf>
    <xf numFmtId="0" fontId="7" fillId="0" borderId="93" xfId="6" applyFont="1" applyBorder="1"/>
    <xf numFmtId="1" fontId="111" fillId="3" borderId="96" xfId="6" applyNumberFormat="1" applyFont="1" applyFill="1" applyBorder="1" applyAlignment="1">
      <alignment horizontal="center" vertical="center"/>
    </xf>
    <xf numFmtId="0" fontId="112" fillId="3" borderId="93" xfId="6" applyFont="1" applyFill="1" applyBorder="1" applyAlignment="1">
      <alignment horizontal="center" vertical="center"/>
    </xf>
    <xf numFmtId="165" fontId="113" fillId="3" borderId="97" xfId="6" applyNumberFormat="1" applyFont="1" applyFill="1" applyBorder="1" applyAlignment="1">
      <alignment horizontal="center" vertical="center"/>
    </xf>
    <xf numFmtId="1" fontId="26" fillId="0" borderId="97" xfId="6" applyNumberFormat="1" applyFont="1" applyBorder="1" applyAlignment="1">
      <alignment horizontal="left" indent="2"/>
    </xf>
    <xf numFmtId="0" fontId="47" fillId="7" borderId="6" xfId="6" applyFont="1" applyFill="1" applyBorder="1" applyAlignment="1">
      <alignment horizontal="center" vertical="center" wrapText="1"/>
    </xf>
    <xf numFmtId="166" fontId="113" fillId="16" borderId="98" xfId="6" applyNumberFormat="1" applyFont="1" applyFill="1" applyBorder="1" applyAlignment="1">
      <alignment horizontal="center" vertical="center"/>
    </xf>
    <xf numFmtId="0" fontId="113" fillId="17" borderId="90" xfId="6" applyFont="1" applyFill="1" applyBorder="1" applyAlignment="1">
      <alignment horizontal="center" vertical="center"/>
    </xf>
    <xf numFmtId="2" fontId="106" fillId="3" borderId="13" xfId="11" applyNumberFormat="1" applyFont="1" applyFill="1" applyBorder="1" applyAlignment="1">
      <alignment horizontal="center"/>
    </xf>
    <xf numFmtId="0" fontId="7" fillId="0" borderId="14" xfId="6" applyFont="1" applyBorder="1"/>
    <xf numFmtId="2" fontId="109" fillId="3" borderId="13" xfId="11" applyNumberFormat="1" applyFont="1" applyFill="1" applyBorder="1" applyAlignment="1">
      <alignment horizontal="center"/>
    </xf>
    <xf numFmtId="0" fontId="16" fillId="0" borderId="8" xfId="6" applyBorder="1"/>
    <xf numFmtId="2" fontId="110" fillId="15" borderId="99" xfId="11" applyNumberFormat="1" applyFont="1" applyFill="1" applyBorder="1" applyAlignment="1" applyProtection="1">
      <alignment horizontal="center" vertical="center"/>
      <protection locked="0"/>
    </xf>
    <xf numFmtId="0" fontId="78" fillId="0" borderId="100" xfId="6" applyFont="1" applyBorder="1" applyAlignment="1">
      <alignment horizontal="left" vertical="center"/>
    </xf>
    <xf numFmtId="0" fontId="7" fillId="0" borderId="100" xfId="6" applyFont="1" applyBorder="1" applyAlignment="1">
      <alignment horizontal="center"/>
    </xf>
    <xf numFmtId="2" fontId="33" fillId="0" borderId="101" xfId="11" applyNumberFormat="1" applyFont="1" applyBorder="1" applyAlignment="1">
      <alignment horizontal="center" vertical="center"/>
    </xf>
    <xf numFmtId="164" fontId="7" fillId="0" borderId="102" xfId="6" applyNumberFormat="1" applyFont="1" applyBorder="1" applyAlignment="1">
      <alignment horizontal="center"/>
    </xf>
    <xf numFmtId="164" fontId="7" fillId="0" borderId="100" xfId="6" applyNumberFormat="1" applyFont="1" applyBorder="1" applyAlignment="1">
      <alignment horizontal="center"/>
    </xf>
    <xf numFmtId="0" fontId="7" fillId="0" borderId="100" xfId="6" applyFont="1" applyBorder="1"/>
    <xf numFmtId="1" fontId="111" fillId="3" borderId="103" xfId="6" applyNumberFormat="1" applyFont="1" applyFill="1" applyBorder="1" applyAlignment="1">
      <alignment horizontal="center" vertical="center"/>
    </xf>
    <xf numFmtId="0" fontId="112" fillId="3" borderId="100" xfId="6" applyFont="1" applyFill="1" applyBorder="1" applyAlignment="1">
      <alignment horizontal="center" vertical="center"/>
    </xf>
    <xf numFmtId="165" fontId="113" fillId="3" borderId="104" xfId="6" applyNumberFormat="1" applyFont="1" applyFill="1" applyBorder="1" applyAlignment="1">
      <alignment horizontal="center" vertical="center"/>
    </xf>
    <xf numFmtId="1" fontId="26" fillId="0" borderId="104" xfId="6" applyNumberFormat="1" applyFont="1" applyBorder="1" applyAlignment="1">
      <alignment horizontal="left" indent="2"/>
    </xf>
    <xf numFmtId="0" fontId="47" fillId="7" borderId="105" xfId="6" applyFont="1" applyFill="1" applyBorder="1" applyAlignment="1">
      <alignment horizontal="center" vertical="center" wrapText="1"/>
    </xf>
    <xf numFmtId="166" fontId="113" fillId="16" borderId="105" xfId="6" applyNumberFormat="1" applyFont="1" applyFill="1" applyBorder="1" applyAlignment="1">
      <alignment horizontal="center" vertical="center"/>
    </xf>
    <xf numFmtId="0" fontId="113" fillId="17" borderId="105" xfId="6" applyFont="1" applyFill="1" applyBorder="1" applyAlignment="1">
      <alignment horizontal="center" vertical="center"/>
    </xf>
    <xf numFmtId="2" fontId="106" fillId="3" borderId="15" xfId="11" applyNumberFormat="1" applyFont="1" applyFill="1" applyBorder="1" applyAlignment="1">
      <alignment horizontal="center"/>
    </xf>
    <xf numFmtId="0" fontId="7" fillId="0" borderId="4" xfId="6" applyFont="1" applyBorder="1"/>
    <xf numFmtId="0" fontId="7" fillId="0" borderId="4" xfId="6" applyFont="1" applyBorder="1" applyAlignment="1">
      <alignment horizontal="center"/>
    </xf>
    <xf numFmtId="2" fontId="109" fillId="3" borderId="15" xfId="11" applyNumberFormat="1" applyFont="1" applyFill="1" applyBorder="1" applyAlignment="1">
      <alignment horizontal="center"/>
    </xf>
    <xf numFmtId="164" fontId="7" fillId="18" borderId="16" xfId="6" applyNumberFormat="1" applyFont="1" applyFill="1" applyBorder="1" applyAlignment="1">
      <alignment horizontal="center"/>
    </xf>
    <xf numFmtId="0" fontId="16" fillId="0" borderId="17" xfId="6" applyBorder="1"/>
    <xf numFmtId="2" fontId="110" fillId="15" borderId="106" xfId="11" applyNumberFormat="1" applyFont="1" applyFill="1" applyBorder="1" applyAlignment="1" applyProtection="1">
      <alignment horizontal="center" vertical="center"/>
      <protection locked="0"/>
    </xf>
    <xf numFmtId="0" fontId="78" fillId="0" borderId="107" xfId="6" applyFont="1" applyBorder="1" applyAlignment="1">
      <alignment horizontal="left" vertical="center"/>
    </xf>
    <xf numFmtId="0" fontId="7" fillId="0" borderId="107" xfId="6" applyFont="1" applyBorder="1" applyAlignment="1">
      <alignment horizontal="center"/>
    </xf>
    <xf numFmtId="2" fontId="33" fillId="0" borderId="108" xfId="11" applyNumberFormat="1" applyFont="1" applyBorder="1" applyAlignment="1">
      <alignment horizontal="center" vertical="center"/>
    </xf>
    <xf numFmtId="164" fontId="7" fillId="0" borderId="109" xfId="6" applyNumberFormat="1" applyFont="1" applyBorder="1" applyAlignment="1">
      <alignment horizontal="center"/>
    </xf>
    <xf numFmtId="164" fontId="7" fillId="0" borderId="107" xfId="6" applyNumberFormat="1" applyFont="1" applyBorder="1" applyAlignment="1">
      <alignment horizontal="center"/>
    </xf>
    <xf numFmtId="0" fontId="7" fillId="0" borderId="107" xfId="6" applyFont="1" applyBorder="1"/>
    <xf numFmtId="1" fontId="111" fillId="3" borderId="110" xfId="6" applyNumberFormat="1" applyFont="1" applyFill="1" applyBorder="1" applyAlignment="1">
      <alignment horizontal="center" vertical="center"/>
    </xf>
    <xf numFmtId="0" fontId="112" fillId="3" borderId="107" xfId="6" applyFont="1" applyFill="1" applyBorder="1" applyAlignment="1">
      <alignment horizontal="center" vertical="center"/>
    </xf>
    <xf numFmtId="165" fontId="113" fillId="3" borderId="111" xfId="6" applyNumberFormat="1" applyFont="1" applyFill="1" applyBorder="1" applyAlignment="1">
      <alignment horizontal="center" vertical="center"/>
    </xf>
    <xf numFmtId="1" fontId="26" fillId="0" borderId="111" xfId="6" applyNumberFormat="1" applyFont="1" applyBorder="1" applyAlignment="1">
      <alignment horizontal="left" indent="2"/>
    </xf>
    <xf numFmtId="0" fontId="47" fillId="7" borderId="18" xfId="6" applyFont="1" applyFill="1" applyBorder="1" applyAlignment="1">
      <alignment horizontal="center" vertical="center" wrapText="1"/>
    </xf>
    <xf numFmtId="166" fontId="113" fillId="16" borderId="112" xfId="6" applyNumberFormat="1" applyFont="1" applyFill="1" applyBorder="1" applyAlignment="1">
      <alignment horizontal="center" vertical="center"/>
    </xf>
    <xf numFmtId="0" fontId="113" fillId="17" borderId="113" xfId="6" applyFont="1" applyFill="1" applyBorder="1" applyAlignment="1">
      <alignment horizontal="center" vertical="center"/>
    </xf>
    <xf numFmtId="0" fontId="106" fillId="0" borderId="0" xfId="6" applyFont="1" applyAlignment="1">
      <alignment horizontal="center"/>
    </xf>
    <xf numFmtId="2" fontId="114" fillId="0" borderId="0" xfId="6" applyNumberFormat="1" applyFont="1" applyAlignment="1">
      <alignment horizontal="right"/>
    </xf>
    <xf numFmtId="2" fontId="114" fillId="0" borderId="0" xfId="6" applyNumberFormat="1" applyFont="1" applyAlignment="1">
      <alignment horizontal="center"/>
    </xf>
    <xf numFmtId="2" fontId="7" fillId="0" borderId="0" xfId="6" applyNumberFormat="1" applyFont="1" applyAlignment="1">
      <alignment horizontal="center"/>
    </xf>
    <xf numFmtId="0" fontId="16" fillId="6" borderId="8" xfId="6" applyFill="1" applyBorder="1"/>
    <xf numFmtId="0" fontId="27" fillId="6" borderId="0" xfId="6" applyFont="1" applyFill="1" applyAlignment="1">
      <alignment horizontal="center"/>
    </xf>
    <xf numFmtId="0" fontId="20" fillId="6" borderId="0" xfId="6" applyFont="1" applyFill="1"/>
    <xf numFmtId="0" fontId="20" fillId="6" borderId="0" xfId="6" applyFont="1" applyFill="1" applyAlignment="1">
      <alignment horizontal="center"/>
    </xf>
    <xf numFmtId="2" fontId="25" fillId="6" borderId="0" xfId="6" applyNumberFormat="1" applyFont="1" applyFill="1" applyAlignment="1">
      <alignment horizontal="right"/>
    </xf>
    <xf numFmtId="2" fontId="25" fillId="6" borderId="0" xfId="6" applyNumberFormat="1" applyFont="1" applyFill="1" applyAlignment="1">
      <alignment horizontal="center"/>
    </xf>
    <xf numFmtId="2" fontId="17" fillId="6" borderId="0" xfId="6" applyNumberFormat="1" applyFont="1" applyFill="1" applyAlignment="1">
      <alignment horizontal="center"/>
    </xf>
    <xf numFmtId="0" fontId="7" fillId="6" borderId="0" xfId="6" applyFont="1" applyFill="1"/>
    <xf numFmtId="2" fontId="16" fillId="3" borderId="8" xfId="6" applyNumberFormat="1" applyFill="1" applyBorder="1" applyAlignment="1">
      <alignment horizontal="center" vertical="center"/>
    </xf>
    <xf numFmtId="165" fontId="16" fillId="3" borderId="9" xfId="6" applyNumberFormat="1" applyFill="1" applyBorder="1" applyAlignment="1">
      <alignment horizontal="center" vertical="center"/>
    </xf>
    <xf numFmtId="1" fontId="16" fillId="0" borderId="9" xfId="6" applyNumberFormat="1" applyBorder="1" applyAlignment="1">
      <alignment horizontal="left" indent="1"/>
    </xf>
    <xf numFmtId="166" fontId="26" fillId="16" borderId="89" xfId="6" applyNumberFormat="1" applyFont="1" applyFill="1" applyBorder="1" applyAlignment="1">
      <alignment horizontal="center" vertical="center"/>
    </xf>
    <xf numFmtId="4" fontId="26" fillId="17" borderId="89" xfId="6" applyNumberFormat="1" applyFont="1" applyFill="1" applyBorder="1" applyAlignment="1">
      <alignment horizontal="center" vertical="center"/>
    </xf>
    <xf numFmtId="0" fontId="7" fillId="0" borderId="17" xfId="6" applyFont="1" applyBorder="1"/>
    <xf numFmtId="0" fontId="7" fillId="0" borderId="18" xfId="6" applyFont="1" applyBorder="1" applyAlignment="1">
      <alignment horizontal="center"/>
    </xf>
    <xf numFmtId="0" fontId="7" fillId="0" borderId="18" xfId="6" applyFont="1" applyBorder="1"/>
    <xf numFmtId="2" fontId="7" fillId="0" borderId="18" xfId="6" applyNumberFormat="1" applyFont="1" applyBorder="1" applyAlignment="1">
      <alignment horizontal="center"/>
    </xf>
    <xf numFmtId="0" fontId="7" fillId="0" borderId="19" xfId="6" applyFont="1" applyBorder="1"/>
    <xf numFmtId="0" fontId="7" fillId="6" borderId="17" xfId="6" applyFont="1" applyFill="1" applyBorder="1"/>
    <xf numFmtId="0" fontId="19" fillId="6" borderId="18" xfId="6" applyFont="1" applyFill="1" applyBorder="1" applyAlignment="1">
      <alignment horizontal="center"/>
    </xf>
    <xf numFmtId="0" fontId="7" fillId="6" borderId="18" xfId="6" applyFont="1" applyFill="1" applyBorder="1"/>
    <xf numFmtId="0" fontId="7" fillId="6" borderId="18" xfId="6" applyFont="1" applyFill="1" applyBorder="1" applyAlignment="1">
      <alignment horizontal="center"/>
    </xf>
    <xf numFmtId="2" fontId="7" fillId="6" borderId="18" xfId="6" applyNumberFormat="1" applyFont="1" applyFill="1" applyBorder="1" applyAlignment="1">
      <alignment horizontal="center"/>
    </xf>
    <xf numFmtId="2" fontId="7" fillId="3" borderId="17" xfId="6" applyNumberFormat="1" applyFont="1" applyFill="1" applyBorder="1" applyAlignment="1">
      <alignment horizontal="center" vertical="center"/>
    </xf>
    <xf numFmtId="0" fontId="7" fillId="3" borderId="18" xfId="6" applyFont="1" applyFill="1" applyBorder="1"/>
    <xf numFmtId="165" fontId="7" fillId="3" borderId="19" xfId="6" applyNumberFormat="1" applyFont="1" applyFill="1" applyBorder="1" applyAlignment="1">
      <alignment horizontal="center" vertical="center"/>
    </xf>
    <xf numFmtId="0" fontId="16" fillId="0" borderId="19" xfId="6" applyBorder="1"/>
    <xf numFmtId="166" fontId="26" fillId="16" borderId="91" xfId="6" applyNumberFormat="1" applyFont="1" applyFill="1" applyBorder="1" applyAlignment="1">
      <alignment horizontal="center" vertical="center"/>
    </xf>
    <xf numFmtId="4" fontId="26" fillId="17" borderId="91" xfId="6" applyNumberFormat="1" applyFont="1" applyFill="1" applyBorder="1" applyAlignment="1">
      <alignment horizontal="center" vertical="center"/>
    </xf>
    <xf numFmtId="2" fontId="28" fillId="3" borderId="0" xfId="6" applyNumberFormat="1" applyFont="1" applyFill="1" applyAlignment="1">
      <alignment horizontal="center"/>
    </xf>
    <xf numFmtId="2" fontId="28" fillId="0" borderId="0" xfId="6" applyNumberFormat="1" applyFont="1" applyAlignment="1">
      <alignment horizontal="center"/>
    </xf>
    <xf numFmtId="2" fontId="16" fillId="16" borderId="90" xfId="6" applyNumberFormat="1" applyFill="1" applyBorder="1" applyAlignment="1">
      <alignment horizontal="center"/>
    </xf>
    <xf numFmtId="2" fontId="16" fillId="17" borderId="90" xfId="6" applyNumberFormat="1" applyFill="1" applyBorder="1" applyAlignment="1">
      <alignment horizontal="center"/>
    </xf>
    <xf numFmtId="2" fontId="7" fillId="3" borderId="0" xfId="6" applyNumberFormat="1" applyFont="1" applyFill="1"/>
    <xf numFmtId="2" fontId="7" fillId="0" borderId="0" xfId="6" applyNumberFormat="1" applyFont="1"/>
    <xf numFmtId="0" fontId="16" fillId="16" borderId="91" xfId="6" applyFill="1" applyBorder="1" applyAlignment="1">
      <alignment horizontal="center"/>
    </xf>
    <xf numFmtId="0" fontId="16" fillId="17" borderId="91" xfId="6" applyFill="1" applyBorder="1" applyAlignment="1">
      <alignment horizontal="center"/>
    </xf>
    <xf numFmtId="2" fontId="29" fillId="0" borderId="1" xfId="6" applyNumberFormat="1" applyFont="1" applyBorder="1" applyAlignment="1">
      <alignment horizontal="center"/>
    </xf>
    <xf numFmtId="2" fontId="16" fillId="3" borderId="0" xfId="6" applyNumberFormat="1" applyFill="1"/>
    <xf numFmtId="0" fontId="16" fillId="3" borderId="0" xfId="6" applyFill="1"/>
    <xf numFmtId="2" fontId="16" fillId="0" borderId="0" xfId="6" applyNumberFormat="1"/>
    <xf numFmtId="0" fontId="16" fillId="16" borderId="0" xfId="6" applyFill="1"/>
    <xf numFmtId="0" fontId="16" fillId="17" borderId="0" xfId="6" applyFill="1"/>
    <xf numFmtId="2" fontId="27" fillId="0" borderId="1" xfId="6" applyNumberFormat="1" applyFont="1" applyBorder="1" applyAlignment="1">
      <alignment horizontal="center"/>
    </xf>
    <xf numFmtId="0" fontId="16" fillId="0" borderId="0" xfId="6" applyAlignment="1">
      <alignment horizontal="right"/>
    </xf>
    <xf numFmtId="0" fontId="23" fillId="4" borderId="1" xfId="6" applyFont="1" applyFill="1" applyBorder="1" applyAlignment="1">
      <alignment horizontal="center"/>
    </xf>
    <xf numFmtId="0" fontId="17" fillId="0" borderId="0" xfId="6" applyFont="1"/>
    <xf numFmtId="0" fontId="115" fillId="0" borderId="0" xfId="6" applyFont="1"/>
    <xf numFmtId="2" fontId="116" fillId="3" borderId="114" xfId="6" applyNumberFormat="1" applyFont="1" applyFill="1" applyBorder="1" applyAlignment="1">
      <alignment horizontal="center" vertical="center"/>
    </xf>
    <xf numFmtId="2" fontId="116" fillId="3" borderId="26" xfId="6" applyNumberFormat="1" applyFont="1" applyFill="1" applyBorder="1" applyAlignment="1">
      <alignment horizontal="center" vertical="center"/>
    </xf>
    <xf numFmtId="2" fontId="116" fillId="3" borderId="88" xfId="6" applyNumberFormat="1" applyFont="1" applyFill="1" applyBorder="1" applyAlignment="1">
      <alignment horizontal="center" vertical="center"/>
    </xf>
    <xf numFmtId="2" fontId="16" fillId="0" borderId="0" xfId="6" applyNumberFormat="1" applyAlignment="1">
      <alignment horizontal="center" vertical="center"/>
    </xf>
    <xf numFmtId="0" fontId="16" fillId="0" borderId="0" xfId="6" applyAlignment="1">
      <alignment horizontal="center" vertical="center"/>
    </xf>
    <xf numFmtId="4" fontId="116" fillId="16" borderId="115" xfId="6" applyNumberFormat="1" applyFont="1" applyFill="1" applyBorder="1" applyAlignment="1">
      <alignment horizontal="center" vertical="center"/>
    </xf>
    <xf numFmtId="4" fontId="116" fillId="17" borderId="115" xfId="6" applyNumberFormat="1" applyFont="1" applyFill="1" applyBorder="1" applyAlignment="1">
      <alignment horizontal="center" vertical="center"/>
    </xf>
    <xf numFmtId="0" fontId="53" fillId="0" borderId="0" xfId="6" applyFont="1" applyAlignment="1">
      <alignment horizontal="left" vertical="top" wrapText="1"/>
    </xf>
    <xf numFmtId="0" fontId="38" fillId="0" borderId="0" xfId="6" applyFont="1" applyAlignment="1">
      <alignment horizontal="left" vertical="top" wrapText="1"/>
    </xf>
    <xf numFmtId="0" fontId="34" fillId="0" borderId="0" xfId="6" applyFont="1" applyAlignment="1">
      <alignment horizontal="center" vertical="center" wrapText="1"/>
    </xf>
    <xf numFmtId="0" fontId="34" fillId="0" borderId="0" xfId="6" applyFont="1" applyAlignment="1">
      <alignment horizontal="center" vertical="center"/>
    </xf>
    <xf numFmtId="0" fontId="117" fillId="0" borderId="68" xfId="6" applyFont="1" applyBorder="1" applyAlignment="1" applyProtection="1">
      <alignment horizontal="left" vertical="top" wrapText="1"/>
      <protection locked="0"/>
    </xf>
    <xf numFmtId="0" fontId="117" fillId="0" borderId="69" xfId="6" applyFont="1" applyBorder="1" applyAlignment="1" applyProtection="1">
      <alignment horizontal="left" vertical="top" wrapText="1"/>
      <protection locked="0"/>
    </xf>
    <xf numFmtId="0" fontId="13" fillId="0" borderId="70" xfId="5" applyFill="1" applyBorder="1" applyAlignment="1" applyProtection="1">
      <alignment horizontal="left" vertical="center"/>
      <protection locked="0"/>
    </xf>
    <xf numFmtId="0" fontId="70" fillId="0" borderId="0" xfId="6" applyFont="1"/>
    <xf numFmtId="0" fontId="118" fillId="0" borderId="67" xfId="6" applyFont="1" applyBorder="1" applyAlignment="1" applyProtection="1">
      <alignment horizontal="left" vertical="top" wrapText="1"/>
      <protection locked="0"/>
    </xf>
    <xf numFmtId="0" fontId="118" fillId="0" borderId="67" xfId="0" applyFont="1" applyBorder="1" applyAlignment="1" applyProtection="1">
      <alignment horizontal="left" vertical="top" wrapText="1"/>
      <protection locked="0"/>
    </xf>
    <xf numFmtId="2" fontId="17" fillId="19" borderId="30" xfId="0" applyNumberFormat="1" applyFont="1" applyFill="1" applyBorder="1" applyAlignment="1">
      <alignment horizontal="center" vertical="center" wrapText="1"/>
    </xf>
    <xf numFmtId="2" fontId="17" fillId="19" borderId="31" xfId="0" applyNumberFormat="1" applyFont="1" applyFill="1" applyBorder="1" applyAlignment="1">
      <alignment horizontal="center" vertical="center"/>
    </xf>
    <xf numFmtId="2" fontId="17" fillId="19" borderId="32" xfId="0" applyNumberFormat="1" applyFont="1" applyFill="1" applyBorder="1" applyAlignment="1">
      <alignment horizontal="center" vertical="center"/>
    </xf>
    <xf numFmtId="2" fontId="17" fillId="19" borderId="33" xfId="0" applyNumberFormat="1" applyFont="1" applyFill="1" applyBorder="1" applyAlignment="1">
      <alignment horizontal="center" wrapText="1"/>
    </xf>
    <xf numFmtId="0" fontId="16" fillId="19" borderId="0" xfId="0" applyFont="1" applyFill="1" applyAlignment="1">
      <alignment horizontal="center" wrapText="1"/>
    </xf>
    <xf numFmtId="2" fontId="17" fillId="19" borderId="34" xfId="0" applyNumberFormat="1" applyFont="1" applyFill="1" applyBorder="1" applyAlignment="1">
      <alignment horizontal="center" wrapText="1"/>
    </xf>
    <xf numFmtId="2" fontId="55" fillId="19" borderId="34" xfId="0" applyNumberFormat="1" applyFont="1" applyFill="1" applyBorder="1" applyAlignment="1">
      <alignment horizontal="center" wrapText="1"/>
    </xf>
    <xf numFmtId="1" fontId="66" fillId="19" borderId="59" xfId="0" applyNumberFormat="1" applyFont="1" applyFill="1" applyBorder="1" applyAlignment="1">
      <alignment horizontal="center" vertical="center"/>
    </xf>
    <xf numFmtId="0" fontId="67" fillId="19" borderId="56" xfId="0" applyFont="1" applyFill="1" applyBorder="1" applyAlignment="1">
      <alignment horizontal="center" vertical="center"/>
    </xf>
    <xf numFmtId="165" fontId="68" fillId="19" borderId="60" xfId="0" applyNumberFormat="1" applyFont="1" applyFill="1" applyBorder="1" applyAlignment="1">
      <alignment horizontal="center" vertical="center"/>
    </xf>
    <xf numFmtId="1" fontId="66" fillId="19" borderId="45" xfId="0" applyNumberFormat="1" applyFont="1" applyFill="1" applyBorder="1" applyAlignment="1">
      <alignment horizontal="center" vertical="center"/>
    </xf>
    <xf numFmtId="0" fontId="67" fillId="19" borderId="42" xfId="0" applyFont="1" applyFill="1" applyBorder="1" applyAlignment="1">
      <alignment horizontal="center" vertical="center"/>
    </xf>
    <xf numFmtId="165" fontId="68" fillId="19" borderId="46" xfId="0" applyNumberFormat="1" applyFont="1" applyFill="1" applyBorder="1" applyAlignment="1">
      <alignment horizontal="center" vertical="center"/>
    </xf>
    <xf numFmtId="1" fontId="66" fillId="19" borderId="35" xfId="0" applyNumberFormat="1" applyFont="1" applyFill="1" applyBorder="1" applyAlignment="1">
      <alignment horizontal="center" vertical="center"/>
    </xf>
    <xf numFmtId="0" fontId="67" fillId="19" borderId="25" xfId="0" applyFont="1" applyFill="1" applyBorder="1" applyAlignment="1">
      <alignment horizontal="center" vertical="center"/>
    </xf>
    <xf numFmtId="165" fontId="68" fillId="19" borderId="36" xfId="0" applyNumberFormat="1" applyFont="1" applyFill="1" applyBorder="1" applyAlignment="1">
      <alignment horizontal="center" vertical="center"/>
    </xf>
    <xf numFmtId="2" fontId="16" fillId="19" borderId="33" xfId="0" applyNumberFormat="1" applyFont="1" applyFill="1" applyBorder="1" applyAlignment="1">
      <alignment horizontal="center" vertical="center"/>
    </xf>
    <xf numFmtId="0" fontId="7" fillId="19" borderId="0" xfId="0" applyFont="1" applyFill="1"/>
    <xf numFmtId="165" fontId="16" fillId="19" borderId="34" xfId="0" applyNumberFormat="1" applyFont="1" applyFill="1" applyBorder="1" applyAlignment="1">
      <alignment horizontal="center" vertical="center"/>
    </xf>
    <xf numFmtId="2" fontId="7" fillId="19" borderId="37" xfId="0" applyNumberFormat="1" applyFont="1" applyFill="1" applyBorder="1" applyAlignment="1">
      <alignment horizontal="center" vertical="center"/>
    </xf>
    <xf numFmtId="0" fontId="7" fillId="19" borderId="18" xfId="0" applyFont="1" applyFill="1" applyBorder="1"/>
    <xf numFmtId="165" fontId="7" fillId="19" borderId="38" xfId="0" applyNumberFormat="1" applyFont="1" applyFill="1" applyBorder="1" applyAlignment="1">
      <alignment horizontal="center" vertical="center"/>
    </xf>
    <xf numFmtId="2" fontId="16" fillId="19" borderId="33" xfId="0" applyNumberFormat="1" applyFont="1" applyFill="1" applyBorder="1" applyAlignment="1">
      <alignment horizontal="center"/>
    </xf>
    <xf numFmtId="2" fontId="16" fillId="19" borderId="34" xfId="0" applyNumberFormat="1" applyFont="1" applyFill="1" applyBorder="1" applyAlignment="1">
      <alignment horizontal="center"/>
    </xf>
    <xf numFmtId="2" fontId="7" fillId="19" borderId="33" xfId="0" applyNumberFormat="1" applyFont="1" applyFill="1" applyBorder="1"/>
    <xf numFmtId="2" fontId="7" fillId="19" borderId="34" xfId="0" applyNumberFormat="1" applyFont="1" applyFill="1" applyBorder="1"/>
    <xf numFmtId="2" fontId="16" fillId="19" borderId="33" xfId="0" applyNumberFormat="1" applyFont="1" applyFill="1" applyBorder="1"/>
    <xf numFmtId="0" fontId="16" fillId="19" borderId="0" xfId="0" applyFont="1" applyFill="1"/>
    <xf numFmtId="2" fontId="16" fillId="19" borderId="34" xfId="0" applyNumberFormat="1" applyFont="1" applyFill="1" applyBorder="1"/>
    <xf numFmtId="2" fontId="69" fillId="19" borderId="64" xfId="0" applyNumberFormat="1" applyFont="1" applyFill="1" applyBorder="1" applyAlignment="1">
      <alignment horizontal="center" vertical="center"/>
    </xf>
    <xf numFmtId="2" fontId="69" fillId="19" borderId="65" xfId="0" applyNumberFormat="1" applyFont="1" applyFill="1" applyBorder="1" applyAlignment="1">
      <alignment horizontal="center" vertical="center"/>
    </xf>
    <xf numFmtId="2" fontId="69" fillId="19" borderId="66" xfId="0" applyNumberFormat="1" applyFont="1" applyFill="1" applyBorder="1" applyAlignment="1">
      <alignment horizontal="center" vertical="center"/>
    </xf>
    <xf numFmtId="0" fontId="45" fillId="20" borderId="48" xfId="0" applyFont="1" applyFill="1" applyBorder="1" applyAlignment="1">
      <alignment horizontal="center" vertical="center" wrapText="1"/>
    </xf>
    <xf numFmtId="2" fontId="58" fillId="20" borderId="49" xfId="0" applyNumberFormat="1" applyFont="1" applyFill="1" applyBorder="1" applyAlignment="1">
      <alignment horizontal="center"/>
    </xf>
    <xf numFmtId="166" fontId="68" fillId="20" borderId="62" xfId="0" applyNumberFormat="1" applyFont="1" applyFill="1" applyBorder="1" applyAlignment="1">
      <alignment horizontal="center" vertical="center"/>
    </xf>
    <xf numFmtId="166" fontId="68" fillId="20" borderId="51" xfId="0" applyNumberFormat="1" applyFont="1" applyFill="1" applyBorder="1" applyAlignment="1">
      <alignment horizontal="center" vertical="center"/>
    </xf>
    <xf numFmtId="166" fontId="68" fillId="20" borderId="50" xfId="0" applyNumberFormat="1" applyFont="1" applyFill="1" applyBorder="1" applyAlignment="1">
      <alignment horizontal="center" vertical="center"/>
    </xf>
    <xf numFmtId="166" fontId="26" fillId="20" borderId="49" xfId="0" applyNumberFormat="1" applyFont="1" applyFill="1" applyBorder="1" applyAlignment="1">
      <alignment horizontal="center" vertical="center"/>
    </xf>
    <xf numFmtId="166" fontId="26" fillId="20" borderId="52" xfId="0" applyNumberFormat="1" applyFont="1" applyFill="1" applyBorder="1" applyAlignment="1">
      <alignment horizontal="center" vertical="center"/>
    </xf>
    <xf numFmtId="2" fontId="16" fillId="20" borderId="53" xfId="0" applyNumberFormat="1" applyFont="1" applyFill="1" applyBorder="1" applyAlignment="1">
      <alignment horizontal="center"/>
    </xf>
    <xf numFmtId="0" fontId="16" fillId="20" borderId="52" xfId="0" applyFont="1" applyFill="1" applyBorder="1" applyAlignment="1">
      <alignment horizontal="center"/>
    </xf>
    <xf numFmtId="0" fontId="16" fillId="20" borderId="49" xfId="0" applyFont="1" applyFill="1" applyBorder="1"/>
    <xf numFmtId="4" fontId="69" fillId="20" borderId="63" xfId="0" applyNumberFormat="1" applyFont="1" applyFill="1" applyBorder="1" applyAlignment="1">
      <alignment horizontal="center" vertical="center"/>
    </xf>
    <xf numFmtId="0" fontId="45" fillId="21" borderId="48" xfId="0" applyFont="1" applyFill="1" applyBorder="1" applyAlignment="1">
      <alignment horizontal="center" vertical="center" wrapText="1"/>
    </xf>
    <xf numFmtId="2" fontId="58" fillId="21" borderId="49" xfId="0" applyNumberFormat="1" applyFont="1" applyFill="1" applyBorder="1" applyAlignment="1">
      <alignment horizontal="center"/>
    </xf>
    <xf numFmtId="0" fontId="68" fillId="21" borderId="62" xfId="0" applyFont="1" applyFill="1" applyBorder="1" applyAlignment="1">
      <alignment horizontal="center" vertical="center"/>
    </xf>
    <xf numFmtId="0" fontId="68" fillId="21" borderId="51" xfId="0" applyFont="1" applyFill="1" applyBorder="1" applyAlignment="1">
      <alignment horizontal="center" vertical="center"/>
    </xf>
    <xf numFmtId="0" fontId="68" fillId="21" borderId="54" xfId="0" applyFont="1" applyFill="1" applyBorder="1" applyAlignment="1">
      <alignment horizontal="center" vertical="center"/>
    </xf>
    <xf numFmtId="4" fontId="26" fillId="21" borderId="49" xfId="0" applyNumberFormat="1" applyFont="1" applyFill="1" applyBorder="1" applyAlignment="1">
      <alignment horizontal="center" vertical="center"/>
    </xf>
    <xf numFmtId="4" fontId="26" fillId="21" borderId="52" xfId="0" applyNumberFormat="1" applyFont="1" applyFill="1" applyBorder="1" applyAlignment="1">
      <alignment horizontal="center" vertical="center"/>
    </xf>
    <xf numFmtId="2" fontId="16" fillId="21" borderId="53" xfId="0" applyNumberFormat="1" applyFont="1" applyFill="1" applyBorder="1" applyAlignment="1">
      <alignment horizontal="center"/>
    </xf>
    <xf numFmtId="0" fontId="16" fillId="21" borderId="52" xfId="0" applyFont="1" applyFill="1" applyBorder="1" applyAlignment="1">
      <alignment horizontal="center"/>
    </xf>
    <xf numFmtId="0" fontId="16" fillId="21" borderId="49" xfId="0" applyFont="1" applyFill="1" applyBorder="1"/>
    <xf numFmtId="4" fontId="69" fillId="21" borderId="63" xfId="0" applyNumberFormat="1" applyFont="1" applyFill="1" applyBorder="1" applyAlignment="1">
      <alignment horizontal="center" vertical="center"/>
    </xf>
    <xf numFmtId="2" fontId="80" fillId="12" borderId="0" xfId="0" applyNumberFormat="1" applyFont="1" applyFill="1" applyBorder="1" applyAlignment="1">
      <alignment horizontal="center" vertical="center"/>
    </xf>
    <xf numFmtId="2" fontId="77" fillId="12" borderId="0" xfId="0" applyNumberFormat="1" applyFont="1" applyFill="1" applyBorder="1" applyAlignment="1">
      <alignment horizontal="center" wrapText="1"/>
    </xf>
    <xf numFmtId="2" fontId="91" fillId="12" borderId="0" xfId="0" applyNumberFormat="1" applyFont="1" applyFill="1" applyBorder="1" applyAlignment="1">
      <alignment horizontal="center" wrapText="1"/>
    </xf>
    <xf numFmtId="1" fontId="79" fillId="12" borderId="0" xfId="0" applyNumberFormat="1" applyFont="1" applyFill="1" applyBorder="1" applyAlignment="1">
      <alignment horizontal="center" vertical="center"/>
    </xf>
    <xf numFmtId="1" fontId="16" fillId="12" borderId="0" xfId="0" applyNumberFormat="1" applyFont="1" applyFill="1" applyBorder="1" applyAlignment="1">
      <alignment horizontal="left" indent="1"/>
    </xf>
    <xf numFmtId="0" fontId="16" fillId="12" borderId="0" xfId="0" applyFont="1" applyFill="1" applyBorder="1"/>
    <xf numFmtId="2" fontId="28" fillId="12" borderId="0" xfId="0" applyNumberFormat="1" applyFont="1" applyFill="1" applyBorder="1" applyAlignment="1">
      <alignment horizontal="center"/>
    </xf>
    <xf numFmtId="2" fontId="7" fillId="12" borderId="0" xfId="0" applyNumberFormat="1" applyFont="1" applyFill="1" applyBorder="1"/>
    <xf numFmtId="2" fontId="16" fillId="12" borderId="0" xfId="0" applyNumberFormat="1" applyFont="1" applyFill="1" applyBorder="1"/>
    <xf numFmtId="2" fontId="91" fillId="12" borderId="72" xfId="0" applyNumberFormat="1" applyFont="1" applyFill="1" applyBorder="1" applyAlignment="1">
      <alignment horizontal="center" wrapText="1"/>
    </xf>
    <xf numFmtId="0" fontId="16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6" fillId="0" borderId="116" xfId="0" applyFont="1" applyBorder="1"/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6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49" fontId="16" fillId="0" borderId="1" xfId="0" applyNumberFormat="1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2" fontId="69" fillId="12" borderId="64" xfId="0" applyNumberFormat="1" applyFont="1" applyFill="1" applyBorder="1" applyAlignment="1">
      <alignment horizontal="left" vertical="center"/>
    </xf>
    <xf numFmtId="2" fontId="69" fillId="12" borderId="65" xfId="0" applyNumberFormat="1" applyFont="1" applyFill="1" applyBorder="1" applyAlignment="1">
      <alignment horizontal="left" vertical="center"/>
    </xf>
    <xf numFmtId="2" fontId="69" fillId="12" borderId="66" xfId="0" applyNumberFormat="1" applyFont="1" applyFill="1" applyBorder="1" applyAlignment="1">
      <alignment horizontal="left" vertical="center"/>
    </xf>
    <xf numFmtId="0" fontId="41" fillId="0" borderId="0" xfId="0" applyFont="1" applyBorder="1" applyAlignment="1">
      <alignment horizontal="left" vertical="top" wrapText="1"/>
    </xf>
    <xf numFmtId="2" fontId="17" fillId="12" borderId="72" xfId="0" applyNumberFormat="1" applyFont="1" applyFill="1" applyBorder="1" applyAlignment="1">
      <alignment horizontal="center" wrapText="1"/>
    </xf>
    <xf numFmtId="2" fontId="16" fillId="12" borderId="0" xfId="0" applyNumberFormat="1" applyFont="1" applyFill="1" applyBorder="1" applyAlignment="1">
      <alignment horizontal="center" vertical="center"/>
    </xf>
    <xf numFmtId="2" fontId="7" fillId="12" borderId="18" xfId="0" applyNumberFormat="1" applyFont="1" applyFill="1" applyBorder="1" applyAlignment="1">
      <alignment horizontal="center" vertical="center"/>
    </xf>
    <xf numFmtId="2" fontId="16" fillId="12" borderId="0" xfId="0" applyNumberFormat="1" applyFont="1" applyFill="1" applyBorder="1" applyAlignment="1">
      <alignment horizontal="center"/>
    </xf>
    <xf numFmtId="0" fontId="98" fillId="0" borderId="85" xfId="0" applyFont="1" applyBorder="1" applyAlignment="1">
      <alignment horizontal="right" vertical="center" wrapText="1"/>
    </xf>
    <xf numFmtId="0" fontId="99" fillId="0" borderId="85" xfId="0" applyFont="1" applyBorder="1" applyAlignment="1">
      <alignment horizontal="right" vertical="center" wrapText="1"/>
    </xf>
    <xf numFmtId="2" fontId="59" fillId="0" borderId="0" xfId="0" applyNumberFormat="1" applyFont="1" applyFill="1" applyBorder="1" applyAlignment="1" applyProtection="1">
      <alignment horizontal="center" vertical="center" shrinkToFit="1"/>
      <protection locked="0"/>
    </xf>
    <xf numFmtId="1" fontId="119" fillId="12" borderId="31" xfId="0" applyNumberFormat="1" applyFont="1" applyFill="1" applyBorder="1" applyAlignment="1">
      <alignment horizontal="center" vertical="center"/>
    </xf>
    <xf numFmtId="165" fontId="78" fillId="12" borderId="31" xfId="0" applyNumberFormat="1" applyFont="1" applyFill="1" applyBorder="1" applyAlignment="1">
      <alignment horizontal="center" vertical="center"/>
    </xf>
    <xf numFmtId="165" fontId="88" fillId="12" borderId="31" xfId="0" applyNumberFormat="1" applyFont="1" applyFill="1" applyBorder="1" applyAlignment="1">
      <alignment horizontal="center" vertical="center"/>
    </xf>
    <xf numFmtId="1" fontId="79" fillId="12" borderId="31" xfId="0" applyNumberFormat="1" applyFont="1" applyFill="1" applyBorder="1" applyAlignment="1">
      <alignment horizontal="center" vertical="center"/>
    </xf>
    <xf numFmtId="1" fontId="88" fillId="12" borderId="31" xfId="0" applyNumberFormat="1" applyFont="1" applyFill="1" applyBorder="1" applyAlignment="1">
      <alignment horizontal="center" vertical="center"/>
    </xf>
    <xf numFmtId="0" fontId="71" fillId="0" borderId="31" xfId="0" applyFont="1" applyBorder="1" applyAlignment="1">
      <alignment horizontal="left" vertical="center"/>
    </xf>
    <xf numFmtId="168" fontId="7" fillId="0" borderId="31" xfId="0" applyNumberFormat="1" applyFont="1" applyBorder="1" applyAlignment="1">
      <alignment horizontal="center"/>
    </xf>
    <xf numFmtId="2" fontId="33" fillId="0" borderId="118" xfId="11" applyNumberFormat="1" applyFont="1" applyBorder="1" applyAlignment="1">
      <alignment horizontal="center" vertical="center"/>
    </xf>
    <xf numFmtId="164" fontId="7" fillId="0" borderId="119" xfId="0" applyNumberFormat="1" applyFont="1" applyBorder="1" applyAlignment="1">
      <alignment horizontal="center"/>
    </xf>
    <xf numFmtId="164" fontId="7" fillId="0" borderId="31" xfId="0" applyNumberFormat="1" applyFont="1" applyBorder="1" applyAlignment="1">
      <alignment horizontal="center"/>
    </xf>
    <xf numFmtId="0" fontId="7" fillId="0" borderId="31" xfId="0" applyFont="1" applyBorder="1"/>
    <xf numFmtId="1" fontId="119" fillId="12" borderId="30" xfId="0" applyNumberFormat="1" applyFont="1" applyFill="1" applyBorder="1" applyAlignment="1">
      <alignment horizontal="center" vertical="center"/>
    </xf>
    <xf numFmtId="0" fontId="71" fillId="0" borderId="117" xfId="0" applyFont="1" applyBorder="1" applyAlignment="1">
      <alignment horizontal="left" vertical="center"/>
    </xf>
    <xf numFmtId="1" fontId="119" fillId="12" borderId="45" xfId="0" applyNumberFormat="1" applyFont="1" applyFill="1" applyBorder="1" applyAlignment="1">
      <alignment horizontal="center" vertical="center"/>
    </xf>
    <xf numFmtId="1" fontId="119" fillId="12" borderId="42" xfId="0" applyNumberFormat="1" applyFont="1" applyFill="1" applyBorder="1" applyAlignment="1">
      <alignment horizontal="center" vertical="center"/>
    </xf>
    <xf numFmtId="1" fontId="119" fillId="12" borderId="120" xfId="0" applyNumberFormat="1" applyFont="1" applyFill="1" applyBorder="1" applyAlignment="1">
      <alignment horizontal="center" vertical="center"/>
    </xf>
    <xf numFmtId="1" fontId="119" fillId="12" borderId="121" xfId="0" applyNumberFormat="1" applyFont="1" applyFill="1" applyBorder="1" applyAlignment="1">
      <alignment horizontal="center" vertical="center"/>
    </xf>
    <xf numFmtId="1" fontId="119" fillId="12" borderId="122" xfId="0" applyNumberFormat="1" applyFont="1" applyFill="1" applyBorder="1" applyAlignment="1">
      <alignment horizontal="center" vertical="center"/>
    </xf>
    <xf numFmtId="1" fontId="119" fillId="12" borderId="123" xfId="0" applyNumberFormat="1" applyFont="1" applyFill="1" applyBorder="1" applyAlignment="1">
      <alignment horizontal="center" vertical="center"/>
    </xf>
    <xf numFmtId="2" fontId="17" fillId="12" borderId="72" xfId="0" quotePrefix="1" applyNumberFormat="1" applyFont="1" applyFill="1" applyBorder="1" applyAlignment="1">
      <alignment horizontal="center" wrapText="1"/>
    </xf>
    <xf numFmtId="2" fontId="55" fillId="12" borderId="72" xfId="0" quotePrefix="1" applyNumberFormat="1" applyFont="1" applyFill="1" applyBorder="1" applyAlignment="1">
      <alignment horizontal="center" wrapText="1"/>
    </xf>
    <xf numFmtId="2" fontId="17" fillId="12" borderId="33" xfId="0" applyNumberFormat="1" applyFont="1" applyFill="1" applyBorder="1" applyAlignment="1">
      <alignment horizontal="center" wrapText="1"/>
    </xf>
    <xf numFmtId="2" fontId="17" fillId="12" borderId="0" xfId="0" applyNumberFormat="1" applyFont="1" applyFill="1" applyBorder="1" applyAlignment="1">
      <alignment horizontal="center" wrapText="1"/>
    </xf>
    <xf numFmtId="0" fontId="89" fillId="12" borderId="0" xfId="0" applyFont="1" applyFill="1" applyBorder="1" applyAlignment="1">
      <alignment horizontal="center" wrapText="1"/>
    </xf>
    <xf numFmtId="0" fontId="88" fillId="12" borderId="120" xfId="0" applyFont="1" applyFill="1" applyBorder="1" applyAlignment="1">
      <alignment horizontal="center" vertical="center"/>
    </xf>
    <xf numFmtId="165" fontId="78" fillId="12" borderId="120" xfId="0" applyNumberFormat="1" applyFont="1" applyFill="1" applyBorder="1" applyAlignment="1">
      <alignment horizontal="center" vertical="center"/>
    </xf>
    <xf numFmtId="165" fontId="68" fillId="12" borderId="120" xfId="0" applyNumberFormat="1" applyFont="1" applyFill="1" applyBorder="1" applyAlignment="1">
      <alignment horizontal="center" vertical="center"/>
    </xf>
    <xf numFmtId="0" fontId="88" fillId="12" borderId="121" xfId="0" applyFont="1" applyFill="1" applyBorder="1" applyAlignment="1">
      <alignment horizontal="center" vertical="center"/>
    </xf>
    <xf numFmtId="165" fontId="78" fillId="12" borderId="121" xfId="0" applyNumberFormat="1" applyFont="1" applyFill="1" applyBorder="1" applyAlignment="1">
      <alignment horizontal="center" vertical="center"/>
    </xf>
    <xf numFmtId="165" fontId="68" fillId="12" borderId="121" xfId="0" applyNumberFormat="1" applyFont="1" applyFill="1" applyBorder="1" applyAlignment="1">
      <alignment horizontal="center" vertical="center"/>
    </xf>
    <xf numFmtId="2" fontId="121" fillId="12" borderId="124" xfId="0" applyNumberFormat="1" applyFont="1" applyFill="1" applyBorder="1" applyAlignment="1">
      <alignment horizontal="center" vertical="center" wrapText="1"/>
    </xf>
    <xf numFmtId="2" fontId="121" fillId="12" borderId="125" xfId="0" applyNumberFormat="1" applyFont="1" applyFill="1" applyBorder="1" applyAlignment="1">
      <alignment horizontal="center" vertical="center" wrapText="1"/>
    </xf>
    <xf numFmtId="2" fontId="121" fillId="12" borderId="126" xfId="0" applyNumberFormat="1" applyFont="1" applyFill="1" applyBorder="1" applyAlignment="1">
      <alignment horizontal="center" vertical="center" wrapText="1"/>
    </xf>
    <xf numFmtId="2" fontId="77" fillId="12" borderId="34" xfId="0" applyNumberFormat="1" applyFont="1" applyFill="1" applyBorder="1" applyAlignment="1">
      <alignment horizontal="center" wrapText="1"/>
    </xf>
    <xf numFmtId="2" fontId="55" fillId="12" borderId="73" xfId="0" quotePrefix="1" applyNumberFormat="1" applyFont="1" applyFill="1" applyBorder="1" applyAlignment="1">
      <alignment horizontal="left" wrapText="1"/>
    </xf>
    <xf numFmtId="1" fontId="119" fillId="12" borderId="32" xfId="0" applyNumberFormat="1" applyFont="1" applyFill="1" applyBorder="1" applyAlignment="1">
      <alignment horizontal="left" vertical="center"/>
    </xf>
    <xf numFmtId="1" fontId="119" fillId="12" borderId="46" xfId="0" applyNumberFormat="1" applyFont="1" applyFill="1" applyBorder="1" applyAlignment="1">
      <alignment horizontal="left" vertical="center"/>
    </xf>
    <xf numFmtId="1" fontId="119" fillId="12" borderId="71" xfId="0" applyNumberFormat="1" applyFont="1" applyFill="1" applyBorder="1" applyAlignment="1">
      <alignment horizontal="center" vertical="center"/>
    </xf>
    <xf numFmtId="1" fontId="119" fillId="12" borderId="127" xfId="0" applyNumberFormat="1" applyFont="1" applyFill="1" applyBorder="1" applyAlignment="1">
      <alignment horizontal="center" vertical="center"/>
    </xf>
    <xf numFmtId="1" fontId="119" fillId="12" borderId="72" xfId="0" applyNumberFormat="1" applyFont="1" applyFill="1" applyBorder="1" applyAlignment="1">
      <alignment horizontal="center" vertical="center"/>
    </xf>
    <xf numFmtId="1" fontId="119" fillId="12" borderId="128" xfId="0" applyNumberFormat="1" applyFont="1" applyFill="1" applyBorder="1" applyAlignment="1">
      <alignment horizontal="center" vertical="center"/>
    </xf>
    <xf numFmtId="0" fontId="88" fillId="12" borderId="128" xfId="0" applyFont="1" applyFill="1" applyBorder="1" applyAlignment="1">
      <alignment horizontal="center" vertical="center"/>
    </xf>
    <xf numFmtId="165" fontId="78" fillId="12" borderId="128" xfId="0" applyNumberFormat="1" applyFont="1" applyFill="1" applyBorder="1" applyAlignment="1">
      <alignment horizontal="center" vertical="center"/>
    </xf>
    <xf numFmtId="165" fontId="68" fillId="12" borderId="128" xfId="0" applyNumberFormat="1" applyFont="1" applyFill="1" applyBorder="1" applyAlignment="1">
      <alignment horizontal="center" vertical="center"/>
    </xf>
    <xf numFmtId="1" fontId="88" fillId="12" borderId="72" xfId="0" applyNumberFormat="1" applyFont="1" applyFill="1" applyBorder="1" applyAlignment="1">
      <alignment horizontal="center" vertical="center"/>
    </xf>
    <xf numFmtId="1" fontId="119" fillId="12" borderId="73" xfId="0" applyNumberFormat="1" applyFont="1" applyFill="1" applyBorder="1" applyAlignment="1">
      <alignment horizontal="left" vertical="center"/>
    </xf>
    <xf numFmtId="0" fontId="41" fillId="0" borderId="129" xfId="0" applyFont="1" applyBorder="1" applyAlignment="1">
      <alignment horizontal="left" vertical="top" wrapText="1"/>
    </xf>
    <xf numFmtId="0" fontId="41" fillId="0" borderId="34" xfId="0" applyFont="1" applyBorder="1" applyAlignment="1">
      <alignment horizontal="left" vertical="top" wrapText="1"/>
    </xf>
    <xf numFmtId="0" fontId="7" fillId="0" borderId="32" xfId="0" applyFont="1" applyBorder="1"/>
    <xf numFmtId="0" fontId="7" fillId="0" borderId="46" xfId="0" applyFont="1" applyBorder="1"/>
    <xf numFmtId="0" fontId="7" fillId="0" borderId="46" xfId="0" applyFont="1" applyBorder="1" applyAlignment="1">
      <alignment horizontal="right" vertical="center"/>
    </xf>
    <xf numFmtId="0" fontId="7" fillId="0" borderId="36" xfId="0" applyFont="1" applyBorder="1"/>
    <xf numFmtId="0" fontId="16" fillId="0" borderId="33" xfId="0" applyFont="1" applyBorder="1" applyAlignment="1">
      <alignment wrapText="1"/>
    </xf>
    <xf numFmtId="0" fontId="16" fillId="0" borderId="33" xfId="0" applyFont="1" applyBorder="1"/>
    <xf numFmtId="0" fontId="7" fillId="0" borderId="33" xfId="0" applyFont="1" applyBorder="1"/>
    <xf numFmtId="0" fontId="16" fillId="0" borderId="130" xfId="0" applyFont="1" applyBorder="1"/>
  </cellXfs>
  <cellStyles count="15">
    <cellStyle name="Hyperlink" xfId="1" builtinId="8"/>
    <cellStyle name="Hyperlink 2" xfId="5" xr:uid="{00000000-0005-0000-0000-000001000000}"/>
    <cellStyle name="Normal" xfId="0" builtinId="0"/>
    <cellStyle name="Normal 2" xfId="2" xr:uid="{00000000-0005-0000-0000-000003000000}"/>
    <cellStyle name="Normal 2 2" xfId="6" xr:uid="{00000000-0005-0000-0000-000004000000}"/>
    <cellStyle name="Normal 3" xfId="3" xr:uid="{00000000-0005-0000-0000-000005000000}"/>
    <cellStyle name="Normal 3 2" xfId="7" xr:uid="{00000000-0005-0000-0000-000006000000}"/>
    <cellStyle name="Normal 3 2 2" xfId="9" xr:uid="{00000000-0005-0000-0000-000007000000}"/>
    <cellStyle name="Normal 3 3" xfId="8" xr:uid="{00000000-0005-0000-0000-000008000000}"/>
    <cellStyle name="Normal 3 4" xfId="12" xr:uid="{00000000-0005-0000-0000-000009000000}"/>
    <cellStyle name="Normal 4" xfId="4" xr:uid="{00000000-0005-0000-0000-00000A000000}"/>
    <cellStyle name="Normal 4 2" xfId="10" xr:uid="{00000000-0005-0000-0000-00000B000000}"/>
    <cellStyle name="Normal 4 3" xfId="11" xr:uid="{00000000-0005-0000-0000-00000C000000}"/>
    <cellStyle name="Normal 4 4" xfId="13" xr:uid="{00000000-0005-0000-0000-00000D000000}"/>
    <cellStyle name="Normal 5" xfId="14" xr:uid="{A9659F53-DDC3-4998-9C8C-95E87E326A24}"/>
  </cellStyles>
  <dxfs count="35">
    <dxf>
      <font>
        <color theme="0" tint="-0.24994659260841701"/>
      </font>
    </dxf>
    <dxf>
      <font>
        <b val="0"/>
        <i val="0"/>
        <color theme="0" tint="-0.24994659260841701"/>
      </font>
    </dxf>
    <dxf>
      <font>
        <color theme="0" tint="-0.24994659260841701"/>
      </font>
    </dxf>
    <dxf>
      <font>
        <b val="0"/>
        <i val="0"/>
        <color theme="0" tint="-0.24994659260841701"/>
      </font>
    </dxf>
    <dxf>
      <font>
        <color theme="0" tint="-0.24994659260841701"/>
      </font>
    </dxf>
    <dxf>
      <font>
        <b val="0"/>
        <i val="0"/>
        <color theme="0" tint="-0.24994659260841701"/>
      </font>
    </dxf>
    <dxf>
      <font>
        <color theme="0" tint="-0.24994659260841701"/>
      </font>
    </dxf>
    <dxf>
      <font>
        <b val="0"/>
        <i val="0"/>
        <color theme="0" tint="-0.24994659260841701"/>
      </font>
    </dxf>
    <dxf>
      <font>
        <color theme="0" tint="-0.24994659260841701"/>
      </font>
    </dxf>
    <dxf>
      <font>
        <b val="0"/>
        <i val="0"/>
        <color theme="0" tint="-0.24994659260841701"/>
      </font>
    </dxf>
    <dxf>
      <font>
        <color theme="0" tint="-0.24994659260841701"/>
      </font>
    </dxf>
    <dxf>
      <font>
        <b val="0"/>
        <i val="0"/>
        <color theme="0" tint="-0.24994659260841701"/>
      </font>
    </dxf>
    <dxf>
      <font>
        <color theme="0" tint="-0.24994659260841701"/>
      </font>
    </dxf>
    <dxf>
      <font>
        <b val="0"/>
        <i val="0"/>
        <color theme="0" tint="-0.24994659260841701"/>
      </font>
    </dxf>
    <dxf>
      <font>
        <color theme="0" tint="-0.24994659260841701"/>
      </font>
    </dxf>
    <dxf>
      <font>
        <b val="0"/>
        <i val="0"/>
        <color theme="0" tint="-0.24994659260841701"/>
      </font>
    </dxf>
    <dxf>
      <font>
        <color theme="0" tint="-0.24994659260841701"/>
      </font>
    </dxf>
    <dxf>
      <font>
        <b val="0"/>
        <i val="0"/>
        <color theme="0" tint="-0.24994659260841701"/>
      </font>
    </dxf>
    <dxf>
      <font>
        <color rgb="FFDED8C8"/>
      </font>
    </dxf>
    <dxf>
      <font>
        <color rgb="FF003300"/>
      </font>
    </dxf>
    <dxf>
      <font>
        <color rgb="FFCBB8A1"/>
      </font>
    </dxf>
    <dxf>
      <font>
        <color rgb="FF003300"/>
      </font>
    </dxf>
    <dxf>
      <font>
        <color rgb="FFFFFFE5"/>
      </font>
    </dxf>
    <dxf>
      <font>
        <color rgb="FFFFFFCC"/>
      </font>
    </dxf>
    <dxf>
      <font>
        <color rgb="FFFFFFCC"/>
      </font>
    </dxf>
    <dxf>
      <font>
        <color rgb="FFFFFFCC"/>
      </font>
    </dxf>
    <dxf>
      <font>
        <color rgb="FFFFFFE5"/>
      </font>
    </dxf>
    <dxf>
      <font>
        <color rgb="FFFFFFCC"/>
      </font>
    </dxf>
    <dxf>
      <font>
        <b/>
        <i val="0"/>
        <u/>
        <color rgb="FF003300"/>
      </font>
    </dxf>
    <dxf>
      <font>
        <color rgb="FF0000CC"/>
      </font>
    </dxf>
    <dxf>
      <font>
        <color rgb="FF0000CC"/>
      </font>
    </dxf>
    <dxf>
      <font>
        <b/>
        <i val="0"/>
        <u/>
        <color rgb="FF0000FF"/>
      </font>
    </dxf>
    <dxf>
      <font>
        <color rgb="FF003300"/>
      </font>
    </dxf>
    <dxf>
      <font>
        <color rgb="FF003300"/>
      </font>
    </dxf>
    <dxf>
      <font>
        <b/>
        <i val="0"/>
        <u/>
        <color rgb="FF003300"/>
      </font>
    </dxf>
  </dxfs>
  <tableStyles count="0" defaultTableStyle="TableStyleMedium2" defaultPivotStyle="PivotStyleLight16"/>
  <colors>
    <mruColors>
      <color rgb="FF004240"/>
      <color rgb="FF006260"/>
      <color rgb="FFE6E2D6"/>
      <color rgb="FFD5C6B3"/>
      <color rgb="FFECE4BE"/>
      <color rgb="FF008080"/>
      <color rgb="FF34F22A"/>
      <color rgb="FF0000FF"/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41413</xdr:colOff>
      <xdr:row>1</xdr:row>
      <xdr:rowOff>66261</xdr:rowOff>
    </xdr:from>
    <xdr:to>
      <xdr:col>19</xdr:col>
      <xdr:colOff>298174</xdr:colOff>
      <xdr:row>1</xdr:row>
      <xdr:rowOff>430696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881906D2-7B75-491F-9B56-055B03971A5F}"/>
            </a:ext>
          </a:extLst>
        </xdr:cNvPr>
        <xdr:cNvSpPr/>
      </xdr:nvSpPr>
      <xdr:spPr>
        <a:xfrm>
          <a:off x="2136913" y="132936"/>
          <a:ext cx="256761" cy="364435"/>
        </a:xfrm>
        <a:prstGeom prst="rightArrow">
          <a:avLst/>
        </a:prstGeom>
        <a:noFill/>
        <a:ln>
          <a:solidFill>
            <a:srgbClr val="EE273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144946</xdr:colOff>
      <xdr:row>3</xdr:row>
      <xdr:rowOff>335445</xdr:rowOff>
    </xdr:from>
    <xdr:to>
      <xdr:col>12</xdr:col>
      <xdr:colOff>509381</xdr:colOff>
      <xdr:row>5</xdr:row>
      <xdr:rowOff>62119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08DCCF03-90D4-4A20-82DD-B891DC6A55DB}"/>
            </a:ext>
          </a:extLst>
        </xdr:cNvPr>
        <xdr:cNvSpPr/>
      </xdr:nvSpPr>
      <xdr:spPr>
        <a:xfrm rot="5400000">
          <a:off x="430489" y="888102"/>
          <a:ext cx="250549" cy="364435"/>
        </a:xfrm>
        <a:prstGeom prst="rightArrow">
          <a:avLst/>
        </a:prstGeom>
        <a:noFill/>
        <a:ln>
          <a:solidFill>
            <a:srgbClr val="EE273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488673</xdr:colOff>
      <xdr:row>3</xdr:row>
      <xdr:rowOff>339587</xdr:rowOff>
    </xdr:from>
    <xdr:to>
      <xdr:col>20</xdr:col>
      <xdr:colOff>654326</xdr:colOff>
      <xdr:row>5</xdr:row>
      <xdr:rowOff>82826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6ACF507B-2C89-4C51-A22B-11A0705D76E7}"/>
            </a:ext>
          </a:extLst>
        </xdr:cNvPr>
        <xdr:cNvSpPr/>
      </xdr:nvSpPr>
      <xdr:spPr>
        <a:xfrm>
          <a:off x="2946123" y="949187"/>
          <a:ext cx="165653" cy="267114"/>
        </a:xfrm>
        <a:prstGeom prst="rightArrow">
          <a:avLst/>
        </a:prstGeom>
        <a:noFill/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21</xdr:col>
      <xdr:colOff>409575</xdr:colOff>
      <xdr:row>0</xdr:row>
      <xdr:rowOff>47626</xdr:rowOff>
    </xdr:from>
    <xdr:to>
      <xdr:col>27</xdr:col>
      <xdr:colOff>590550</xdr:colOff>
      <xdr:row>2</xdr:row>
      <xdr:rowOff>57151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FB8EC78-FD87-4AA5-A196-636A003AA5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234"/>
        <a:stretch/>
      </xdr:blipFill>
      <xdr:spPr>
        <a:xfrm>
          <a:off x="3562350" y="47626"/>
          <a:ext cx="3790950" cy="533400"/>
        </a:xfrm>
        <a:prstGeom prst="rect">
          <a:avLst/>
        </a:prstGeom>
      </xdr:spPr>
    </xdr:pic>
    <xdr:clientData/>
  </xdr:twoCellAnchor>
  <xdr:twoCellAnchor editAs="oneCell">
    <xdr:from>
      <xdr:col>28</xdr:col>
      <xdr:colOff>123825</xdr:colOff>
      <xdr:row>0</xdr:row>
      <xdr:rowOff>38100</xdr:rowOff>
    </xdr:from>
    <xdr:to>
      <xdr:col>28</xdr:col>
      <xdr:colOff>620183</xdr:colOff>
      <xdr:row>2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1A53AE3-42ED-4E7D-BECC-D87D84DE1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86650" y="38100"/>
          <a:ext cx="496358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1108213</xdr:colOff>
      <xdr:row>1</xdr:row>
      <xdr:rowOff>18636</xdr:rowOff>
    </xdr:from>
    <xdr:to>
      <xdr:col>13</xdr:col>
      <xdr:colOff>1364974</xdr:colOff>
      <xdr:row>1</xdr:row>
      <xdr:rowOff>383071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327C7E34-9B2A-4247-95FD-AF5E85C18996}"/>
            </a:ext>
          </a:extLst>
        </xdr:cNvPr>
        <xdr:cNvSpPr/>
      </xdr:nvSpPr>
      <xdr:spPr>
        <a:xfrm>
          <a:off x="2127388" y="85311"/>
          <a:ext cx="256761" cy="364435"/>
        </a:xfrm>
        <a:prstGeom prst="rightArrow">
          <a:avLst/>
        </a:prstGeom>
        <a:noFill/>
        <a:ln>
          <a:solidFill>
            <a:srgbClr val="EE273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181722</xdr:colOff>
      <xdr:row>3</xdr:row>
      <xdr:rowOff>333377</xdr:rowOff>
    </xdr:from>
    <xdr:to>
      <xdr:col>12</xdr:col>
      <xdr:colOff>547482</xdr:colOff>
      <xdr:row>5</xdr:row>
      <xdr:rowOff>113159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B70BBB6E-1F0D-41E6-954F-8F9AA8915146}"/>
            </a:ext>
          </a:extLst>
        </xdr:cNvPr>
        <xdr:cNvSpPr/>
      </xdr:nvSpPr>
      <xdr:spPr>
        <a:xfrm rot="5400000">
          <a:off x="398511" y="926213"/>
          <a:ext cx="256032" cy="365760"/>
        </a:xfrm>
        <a:prstGeom prst="rightArrow">
          <a:avLst/>
        </a:prstGeom>
        <a:noFill/>
        <a:ln>
          <a:solidFill>
            <a:srgbClr val="EE273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25</xdr:col>
      <xdr:colOff>95250</xdr:colOff>
      <xdr:row>0</xdr:row>
      <xdr:rowOff>47625</xdr:rowOff>
    </xdr:from>
    <xdr:to>
      <xdr:col>41</xdr:col>
      <xdr:colOff>2309809</xdr:colOff>
      <xdr:row>2</xdr:row>
      <xdr:rowOff>31782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2510C97-8DEE-451E-AE21-5115822AE8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234"/>
        <a:stretch/>
      </xdr:blipFill>
      <xdr:spPr>
        <a:xfrm>
          <a:off x="3171825" y="47625"/>
          <a:ext cx="3881434" cy="546132"/>
        </a:xfrm>
        <a:prstGeom prst="rect">
          <a:avLst/>
        </a:prstGeom>
      </xdr:spPr>
    </xdr:pic>
    <xdr:clientData/>
  </xdr:twoCellAnchor>
  <xdr:twoCellAnchor editAs="oneCell">
    <xdr:from>
      <xdr:col>41</xdr:col>
      <xdr:colOff>2266950</xdr:colOff>
      <xdr:row>0</xdr:row>
      <xdr:rowOff>57150</xdr:rowOff>
    </xdr:from>
    <xdr:to>
      <xdr:col>52</xdr:col>
      <xdr:colOff>19050</xdr:colOff>
      <xdr:row>2</xdr:row>
      <xdr:rowOff>17203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709EA8F-804B-4FE1-B99E-AAB17346E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10400" y="57150"/>
          <a:ext cx="485775" cy="5220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41413</xdr:colOff>
      <xdr:row>1</xdr:row>
      <xdr:rowOff>66261</xdr:rowOff>
    </xdr:from>
    <xdr:to>
      <xdr:col>19</xdr:col>
      <xdr:colOff>298174</xdr:colOff>
      <xdr:row>1</xdr:row>
      <xdr:rowOff>430696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79AB7F26-2EC5-41F4-87C9-06650B40D114}"/>
            </a:ext>
          </a:extLst>
        </xdr:cNvPr>
        <xdr:cNvSpPr/>
      </xdr:nvSpPr>
      <xdr:spPr>
        <a:xfrm>
          <a:off x="1946413" y="132936"/>
          <a:ext cx="256761" cy="364435"/>
        </a:xfrm>
        <a:prstGeom prst="rightArrow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144946</xdr:colOff>
      <xdr:row>3</xdr:row>
      <xdr:rowOff>335445</xdr:rowOff>
    </xdr:from>
    <xdr:to>
      <xdr:col>12</xdr:col>
      <xdr:colOff>509381</xdr:colOff>
      <xdr:row>5</xdr:row>
      <xdr:rowOff>62119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AF1E0EAF-ED4D-4387-9D67-8CA48B45217F}"/>
            </a:ext>
          </a:extLst>
        </xdr:cNvPr>
        <xdr:cNvSpPr/>
      </xdr:nvSpPr>
      <xdr:spPr>
        <a:xfrm rot="5400000">
          <a:off x="430489" y="973827"/>
          <a:ext cx="250549" cy="364435"/>
        </a:xfrm>
        <a:prstGeom prst="rightArrow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488673</xdr:colOff>
      <xdr:row>3</xdr:row>
      <xdr:rowOff>339587</xdr:rowOff>
    </xdr:from>
    <xdr:to>
      <xdr:col>20</xdr:col>
      <xdr:colOff>654326</xdr:colOff>
      <xdr:row>5</xdr:row>
      <xdr:rowOff>82826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871A5152-9350-46E5-A555-B7C52C02E97D}"/>
            </a:ext>
          </a:extLst>
        </xdr:cNvPr>
        <xdr:cNvSpPr/>
      </xdr:nvSpPr>
      <xdr:spPr>
        <a:xfrm>
          <a:off x="2755623" y="1034912"/>
          <a:ext cx="165653" cy="267114"/>
        </a:xfrm>
        <a:prstGeom prst="rightArrow">
          <a:avLst/>
        </a:prstGeom>
        <a:noFill/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21</xdr:col>
      <xdr:colOff>647700</xdr:colOff>
      <xdr:row>0</xdr:row>
      <xdr:rowOff>28575</xdr:rowOff>
    </xdr:from>
    <xdr:to>
      <xdr:col>28</xdr:col>
      <xdr:colOff>1133475</xdr:colOff>
      <xdr:row>1</xdr:row>
      <xdr:rowOff>497831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6D3318C-94DD-4FFD-94C1-7BF7F2530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28575"/>
          <a:ext cx="4657725" cy="5359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85725</xdr:rowOff>
    </xdr:from>
    <xdr:to>
      <xdr:col>0</xdr:col>
      <xdr:colOff>0</xdr:colOff>
      <xdr:row>1</xdr:row>
      <xdr:rowOff>104775</xdr:rowOff>
    </xdr:to>
    <xdr:pic>
      <xdr:nvPicPr>
        <xdr:cNvPr id="2183298" name="Picture 1" descr="1c_pms_p">
          <a:extLst>
            <a:ext uri="{FF2B5EF4-FFF2-40B4-BE49-F238E27FC236}">
              <a16:creationId xmlns:a16="http://schemas.microsoft.com/office/drawing/2014/main" id="{00000000-0008-0000-0300-00008250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409575</xdr:colOff>
      <xdr:row>0</xdr:row>
      <xdr:rowOff>76200</xdr:rowOff>
    </xdr:from>
    <xdr:to>
      <xdr:col>5</xdr:col>
      <xdr:colOff>0</xdr:colOff>
      <xdr:row>1</xdr:row>
      <xdr:rowOff>9525</xdr:rowOff>
    </xdr:to>
    <xdr:pic>
      <xdr:nvPicPr>
        <xdr:cNvPr id="2183299" name="Picture 2">
          <a:extLst>
            <a:ext uri="{FF2B5EF4-FFF2-40B4-BE49-F238E27FC236}">
              <a16:creationId xmlns:a16="http://schemas.microsoft.com/office/drawing/2014/main" id="{00000000-0008-0000-0300-00008350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76200"/>
          <a:ext cx="1790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US%20Monroe%20Publicdata\LAB\Quality%20Control%20M\QC%20Data\Bona%20Monroe%20QC%20Data\SS%20Paint\Paint%20Request%20Support\Calculator%20Oct2021.xlsx" TargetMode="External"/><Relationship Id="rId1" Type="http://schemas.openxmlformats.org/officeDocument/2006/relationships/externalLinkPath" Target="Calculator%20Oct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per Sport Paint"/>
      <sheetName val="CourtLines Paint"/>
      <sheetName val="DriFast stain + CL paint"/>
      <sheetName val="DriFast stain + CL paint (2)"/>
      <sheetName val="Pre-2005 Data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ona.com/en-US/Bona-Professional/Sport/Sport-Paint/Color-Blend-Formulas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ona.com/en-US/Bona-Professional/Sport/Sport-Paint/Color-Blend-Formulas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ona.com/en-US/Bona-Professional/Sport/Sport-Paint/Color-Blend-Formulas/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D80A3-2CA5-4609-A03C-C980AB37777A}">
  <sheetPr>
    <tabColor rgb="FF008080"/>
    <pageSetUpPr fitToPage="1"/>
  </sheetPr>
  <dimension ref="A1:AC48"/>
  <sheetViews>
    <sheetView showGridLines="0" tabSelected="1" defaultGridColor="0" topLeftCell="K1" colorId="12" zoomScaleNormal="100" workbookViewId="0">
      <selection activeCell="M10" sqref="M10"/>
    </sheetView>
  </sheetViews>
  <sheetFormatPr defaultRowHeight="18" x14ac:dyDescent="0.25"/>
  <cols>
    <col min="1" max="2" width="12.140625" style="9" hidden="1" customWidth="1"/>
    <col min="3" max="3" width="12.140625" style="10" hidden="1" customWidth="1"/>
    <col min="4" max="4" width="12.140625" style="9" hidden="1" customWidth="1"/>
    <col min="5" max="5" width="12.140625" style="11" hidden="1" customWidth="1"/>
    <col min="6" max="6" width="12.140625" style="12" hidden="1" customWidth="1"/>
    <col min="7" max="7" width="12.140625" style="13" hidden="1" customWidth="1"/>
    <col min="8" max="8" width="1.5703125" style="13" hidden="1" customWidth="1"/>
    <col min="9" max="9" width="2.7109375" style="14" hidden="1" customWidth="1"/>
    <col min="10" max="10" width="2.7109375" style="9" hidden="1" customWidth="1"/>
    <col min="11" max="11" width="3.42578125" style="9" customWidth="1"/>
    <col min="12" max="12" width="12.140625" style="9" hidden="1" customWidth="1"/>
    <col min="13" max="13" width="11" style="9" customWidth="1"/>
    <col min="14" max="14" width="17" style="9" customWidth="1"/>
    <col min="15" max="15" width="12.140625" style="9" hidden="1" customWidth="1"/>
    <col min="16" max="16" width="12.140625" style="44" hidden="1" customWidth="1"/>
    <col min="17" max="18" width="12.140625" style="9" hidden="1" customWidth="1"/>
    <col min="19" max="19" width="12.140625" style="14" hidden="1" customWidth="1"/>
    <col min="20" max="20" width="5.42578125" style="9" customWidth="1"/>
    <col min="21" max="21" width="10.42578125" style="9" customWidth="1"/>
    <col min="22" max="22" width="11.85546875" style="45" customWidth="1"/>
    <col min="23" max="23" width="3.7109375" style="9" customWidth="1"/>
    <col min="24" max="24" width="12.140625" style="45" customWidth="1"/>
    <col min="25" max="25" width="12.140625" style="45" hidden="1" customWidth="1"/>
    <col min="26" max="26" width="8.28515625" style="9" customWidth="1"/>
    <col min="27" max="27" width="18.140625" style="9" customWidth="1"/>
    <col min="28" max="28" width="9" style="9" customWidth="1"/>
    <col min="29" max="29" width="28.7109375" style="9" customWidth="1"/>
    <col min="30" max="227" width="9.140625" style="9"/>
    <col min="228" max="237" width="0" style="9" hidden="1" customWidth="1"/>
    <col min="238" max="238" width="1.7109375" style="9" customWidth="1"/>
    <col min="239" max="239" width="2.7109375" style="9" customWidth="1"/>
    <col min="240" max="240" width="8.5703125" style="9" customWidth="1"/>
    <col min="241" max="241" width="10.42578125" style="9" customWidth="1"/>
    <col min="242" max="242" width="0" style="9" hidden="1" customWidth="1"/>
    <col min="243" max="243" width="8.28515625" style="9" customWidth="1"/>
    <col min="244" max="245" width="0" style="9" hidden="1" customWidth="1"/>
    <col min="246" max="246" width="4.42578125" style="9" customWidth="1"/>
    <col min="247" max="247" width="11" style="9" customWidth="1"/>
    <col min="248" max="248" width="11.5703125" style="9" customWidth="1"/>
    <col min="249" max="249" width="6.85546875" style="9" customWidth="1"/>
    <col min="250" max="250" width="8.85546875" style="9" customWidth="1"/>
    <col min="251" max="251" width="0" style="9" hidden="1" customWidth="1"/>
    <col min="252" max="252" width="6.42578125" style="9" customWidth="1"/>
    <col min="253" max="253" width="11.5703125" style="9" customWidth="1"/>
    <col min="254" max="255" width="9.140625" style="9"/>
    <col min="256" max="256" width="52.140625" style="9" customWidth="1"/>
    <col min="257" max="483" width="9.140625" style="9"/>
    <col min="484" max="493" width="0" style="9" hidden="1" customWidth="1"/>
    <col min="494" max="494" width="1.7109375" style="9" customWidth="1"/>
    <col min="495" max="495" width="2.7109375" style="9" customWidth="1"/>
    <col min="496" max="496" width="8.5703125" style="9" customWidth="1"/>
    <col min="497" max="497" width="10.42578125" style="9" customWidth="1"/>
    <col min="498" max="498" width="0" style="9" hidden="1" customWidth="1"/>
    <col min="499" max="499" width="8.28515625" style="9" customWidth="1"/>
    <col min="500" max="501" width="0" style="9" hidden="1" customWidth="1"/>
    <col min="502" max="502" width="4.42578125" style="9" customWidth="1"/>
    <col min="503" max="503" width="11" style="9" customWidth="1"/>
    <col min="504" max="504" width="11.5703125" style="9" customWidth="1"/>
    <col min="505" max="505" width="6.85546875" style="9" customWidth="1"/>
    <col min="506" max="506" width="8.85546875" style="9" customWidth="1"/>
    <col min="507" max="507" width="0" style="9" hidden="1" customWidth="1"/>
    <col min="508" max="508" width="6.42578125" style="9" customWidth="1"/>
    <col min="509" max="509" width="11.5703125" style="9" customWidth="1"/>
    <col min="510" max="511" width="9.140625" style="9"/>
    <col min="512" max="512" width="52.140625" style="9" customWidth="1"/>
    <col min="513" max="739" width="9.140625" style="9"/>
    <col min="740" max="749" width="0" style="9" hidden="1" customWidth="1"/>
    <col min="750" max="750" width="1.7109375" style="9" customWidth="1"/>
    <col min="751" max="751" width="2.7109375" style="9" customWidth="1"/>
    <col min="752" max="752" width="8.5703125" style="9" customWidth="1"/>
    <col min="753" max="753" width="10.42578125" style="9" customWidth="1"/>
    <col min="754" max="754" width="0" style="9" hidden="1" customWidth="1"/>
    <col min="755" max="755" width="8.28515625" style="9" customWidth="1"/>
    <col min="756" max="757" width="0" style="9" hidden="1" customWidth="1"/>
    <col min="758" max="758" width="4.42578125" style="9" customWidth="1"/>
    <col min="759" max="759" width="11" style="9" customWidth="1"/>
    <col min="760" max="760" width="11.5703125" style="9" customWidth="1"/>
    <col min="761" max="761" width="6.85546875" style="9" customWidth="1"/>
    <col min="762" max="762" width="8.85546875" style="9" customWidth="1"/>
    <col min="763" max="763" width="0" style="9" hidden="1" customWidth="1"/>
    <col min="764" max="764" width="6.42578125" style="9" customWidth="1"/>
    <col min="765" max="765" width="11.5703125" style="9" customWidth="1"/>
    <col min="766" max="767" width="9.140625" style="9"/>
    <col min="768" max="768" width="52.140625" style="9" customWidth="1"/>
    <col min="769" max="995" width="9.140625" style="9"/>
    <col min="996" max="1005" width="0" style="9" hidden="1" customWidth="1"/>
    <col min="1006" max="1006" width="1.7109375" style="9" customWidth="1"/>
    <col min="1007" max="1007" width="2.7109375" style="9" customWidth="1"/>
    <col min="1008" max="1008" width="8.5703125" style="9" customWidth="1"/>
    <col min="1009" max="1009" width="10.42578125" style="9" customWidth="1"/>
    <col min="1010" max="1010" width="0" style="9" hidden="1" customWidth="1"/>
    <col min="1011" max="1011" width="8.28515625" style="9" customWidth="1"/>
    <col min="1012" max="1013" width="0" style="9" hidden="1" customWidth="1"/>
    <col min="1014" max="1014" width="4.42578125" style="9" customWidth="1"/>
    <col min="1015" max="1015" width="11" style="9" customWidth="1"/>
    <col min="1016" max="1016" width="11.5703125" style="9" customWidth="1"/>
    <col min="1017" max="1017" width="6.85546875" style="9" customWidth="1"/>
    <col min="1018" max="1018" width="8.85546875" style="9" customWidth="1"/>
    <col min="1019" max="1019" width="0" style="9" hidden="1" customWidth="1"/>
    <col min="1020" max="1020" width="6.42578125" style="9" customWidth="1"/>
    <col min="1021" max="1021" width="11.5703125" style="9" customWidth="1"/>
    <col min="1022" max="1023" width="9.140625" style="9"/>
    <col min="1024" max="1024" width="52.140625" style="9" customWidth="1"/>
    <col min="1025" max="1251" width="9.140625" style="9"/>
    <col min="1252" max="1261" width="0" style="9" hidden="1" customWidth="1"/>
    <col min="1262" max="1262" width="1.7109375" style="9" customWidth="1"/>
    <col min="1263" max="1263" width="2.7109375" style="9" customWidth="1"/>
    <col min="1264" max="1264" width="8.5703125" style="9" customWidth="1"/>
    <col min="1265" max="1265" width="10.42578125" style="9" customWidth="1"/>
    <col min="1266" max="1266" width="0" style="9" hidden="1" customWidth="1"/>
    <col min="1267" max="1267" width="8.28515625" style="9" customWidth="1"/>
    <col min="1268" max="1269" width="0" style="9" hidden="1" customWidth="1"/>
    <col min="1270" max="1270" width="4.42578125" style="9" customWidth="1"/>
    <col min="1271" max="1271" width="11" style="9" customWidth="1"/>
    <col min="1272" max="1272" width="11.5703125" style="9" customWidth="1"/>
    <col min="1273" max="1273" width="6.85546875" style="9" customWidth="1"/>
    <col min="1274" max="1274" width="8.85546875" style="9" customWidth="1"/>
    <col min="1275" max="1275" width="0" style="9" hidden="1" customWidth="1"/>
    <col min="1276" max="1276" width="6.42578125" style="9" customWidth="1"/>
    <col min="1277" max="1277" width="11.5703125" style="9" customWidth="1"/>
    <col min="1278" max="1279" width="9.140625" style="9"/>
    <col min="1280" max="1280" width="52.140625" style="9" customWidth="1"/>
    <col min="1281" max="1507" width="9.140625" style="9"/>
    <col min="1508" max="1517" width="0" style="9" hidden="1" customWidth="1"/>
    <col min="1518" max="1518" width="1.7109375" style="9" customWidth="1"/>
    <col min="1519" max="1519" width="2.7109375" style="9" customWidth="1"/>
    <col min="1520" max="1520" width="8.5703125" style="9" customWidth="1"/>
    <col min="1521" max="1521" width="10.42578125" style="9" customWidth="1"/>
    <col min="1522" max="1522" width="0" style="9" hidden="1" customWidth="1"/>
    <col min="1523" max="1523" width="8.28515625" style="9" customWidth="1"/>
    <col min="1524" max="1525" width="0" style="9" hidden="1" customWidth="1"/>
    <col min="1526" max="1526" width="4.42578125" style="9" customWidth="1"/>
    <col min="1527" max="1527" width="11" style="9" customWidth="1"/>
    <col min="1528" max="1528" width="11.5703125" style="9" customWidth="1"/>
    <col min="1529" max="1529" width="6.85546875" style="9" customWidth="1"/>
    <col min="1530" max="1530" width="8.85546875" style="9" customWidth="1"/>
    <col min="1531" max="1531" width="0" style="9" hidden="1" customWidth="1"/>
    <col min="1532" max="1532" width="6.42578125" style="9" customWidth="1"/>
    <col min="1533" max="1533" width="11.5703125" style="9" customWidth="1"/>
    <col min="1534" max="1535" width="9.140625" style="9"/>
    <col min="1536" max="1536" width="52.140625" style="9" customWidth="1"/>
    <col min="1537" max="1763" width="9.140625" style="9"/>
    <col min="1764" max="1773" width="0" style="9" hidden="1" customWidth="1"/>
    <col min="1774" max="1774" width="1.7109375" style="9" customWidth="1"/>
    <col min="1775" max="1775" width="2.7109375" style="9" customWidth="1"/>
    <col min="1776" max="1776" width="8.5703125" style="9" customWidth="1"/>
    <col min="1777" max="1777" width="10.42578125" style="9" customWidth="1"/>
    <col min="1778" max="1778" width="0" style="9" hidden="1" customWidth="1"/>
    <col min="1779" max="1779" width="8.28515625" style="9" customWidth="1"/>
    <col min="1780" max="1781" width="0" style="9" hidden="1" customWidth="1"/>
    <col min="1782" max="1782" width="4.42578125" style="9" customWidth="1"/>
    <col min="1783" max="1783" width="11" style="9" customWidth="1"/>
    <col min="1784" max="1784" width="11.5703125" style="9" customWidth="1"/>
    <col min="1785" max="1785" width="6.85546875" style="9" customWidth="1"/>
    <col min="1786" max="1786" width="8.85546875" style="9" customWidth="1"/>
    <col min="1787" max="1787" width="0" style="9" hidden="1" customWidth="1"/>
    <col min="1788" max="1788" width="6.42578125" style="9" customWidth="1"/>
    <col min="1789" max="1789" width="11.5703125" style="9" customWidth="1"/>
    <col min="1790" max="1791" width="9.140625" style="9"/>
    <col min="1792" max="1792" width="52.140625" style="9" customWidth="1"/>
    <col min="1793" max="2019" width="9.140625" style="9"/>
    <col min="2020" max="2029" width="0" style="9" hidden="1" customWidth="1"/>
    <col min="2030" max="2030" width="1.7109375" style="9" customWidth="1"/>
    <col min="2031" max="2031" width="2.7109375" style="9" customWidth="1"/>
    <col min="2032" max="2032" width="8.5703125" style="9" customWidth="1"/>
    <col min="2033" max="2033" width="10.42578125" style="9" customWidth="1"/>
    <col min="2034" max="2034" width="0" style="9" hidden="1" customWidth="1"/>
    <col min="2035" max="2035" width="8.28515625" style="9" customWidth="1"/>
    <col min="2036" max="2037" width="0" style="9" hidden="1" customWidth="1"/>
    <col min="2038" max="2038" width="4.42578125" style="9" customWidth="1"/>
    <col min="2039" max="2039" width="11" style="9" customWidth="1"/>
    <col min="2040" max="2040" width="11.5703125" style="9" customWidth="1"/>
    <col min="2041" max="2041" width="6.85546875" style="9" customWidth="1"/>
    <col min="2042" max="2042" width="8.85546875" style="9" customWidth="1"/>
    <col min="2043" max="2043" width="0" style="9" hidden="1" customWidth="1"/>
    <col min="2044" max="2044" width="6.42578125" style="9" customWidth="1"/>
    <col min="2045" max="2045" width="11.5703125" style="9" customWidth="1"/>
    <col min="2046" max="2047" width="9.140625" style="9"/>
    <col min="2048" max="2048" width="52.140625" style="9" customWidth="1"/>
    <col min="2049" max="2275" width="9.140625" style="9"/>
    <col min="2276" max="2285" width="0" style="9" hidden="1" customWidth="1"/>
    <col min="2286" max="2286" width="1.7109375" style="9" customWidth="1"/>
    <col min="2287" max="2287" width="2.7109375" style="9" customWidth="1"/>
    <col min="2288" max="2288" width="8.5703125" style="9" customWidth="1"/>
    <col min="2289" max="2289" width="10.42578125" style="9" customWidth="1"/>
    <col min="2290" max="2290" width="0" style="9" hidden="1" customWidth="1"/>
    <col min="2291" max="2291" width="8.28515625" style="9" customWidth="1"/>
    <col min="2292" max="2293" width="0" style="9" hidden="1" customWidth="1"/>
    <col min="2294" max="2294" width="4.42578125" style="9" customWidth="1"/>
    <col min="2295" max="2295" width="11" style="9" customWidth="1"/>
    <col min="2296" max="2296" width="11.5703125" style="9" customWidth="1"/>
    <col min="2297" max="2297" width="6.85546875" style="9" customWidth="1"/>
    <col min="2298" max="2298" width="8.85546875" style="9" customWidth="1"/>
    <col min="2299" max="2299" width="0" style="9" hidden="1" customWidth="1"/>
    <col min="2300" max="2300" width="6.42578125" style="9" customWidth="1"/>
    <col min="2301" max="2301" width="11.5703125" style="9" customWidth="1"/>
    <col min="2302" max="2303" width="9.140625" style="9"/>
    <col min="2304" max="2304" width="52.140625" style="9" customWidth="1"/>
    <col min="2305" max="2531" width="9.140625" style="9"/>
    <col min="2532" max="2541" width="0" style="9" hidden="1" customWidth="1"/>
    <col min="2542" max="2542" width="1.7109375" style="9" customWidth="1"/>
    <col min="2543" max="2543" width="2.7109375" style="9" customWidth="1"/>
    <col min="2544" max="2544" width="8.5703125" style="9" customWidth="1"/>
    <col min="2545" max="2545" width="10.42578125" style="9" customWidth="1"/>
    <col min="2546" max="2546" width="0" style="9" hidden="1" customWidth="1"/>
    <col min="2547" max="2547" width="8.28515625" style="9" customWidth="1"/>
    <col min="2548" max="2549" width="0" style="9" hidden="1" customWidth="1"/>
    <col min="2550" max="2550" width="4.42578125" style="9" customWidth="1"/>
    <col min="2551" max="2551" width="11" style="9" customWidth="1"/>
    <col min="2552" max="2552" width="11.5703125" style="9" customWidth="1"/>
    <col min="2553" max="2553" width="6.85546875" style="9" customWidth="1"/>
    <col min="2554" max="2554" width="8.85546875" style="9" customWidth="1"/>
    <col min="2555" max="2555" width="0" style="9" hidden="1" customWidth="1"/>
    <col min="2556" max="2556" width="6.42578125" style="9" customWidth="1"/>
    <col min="2557" max="2557" width="11.5703125" style="9" customWidth="1"/>
    <col min="2558" max="2559" width="9.140625" style="9"/>
    <col min="2560" max="2560" width="52.140625" style="9" customWidth="1"/>
    <col min="2561" max="2787" width="9.140625" style="9"/>
    <col min="2788" max="2797" width="0" style="9" hidden="1" customWidth="1"/>
    <col min="2798" max="2798" width="1.7109375" style="9" customWidth="1"/>
    <col min="2799" max="2799" width="2.7109375" style="9" customWidth="1"/>
    <col min="2800" max="2800" width="8.5703125" style="9" customWidth="1"/>
    <col min="2801" max="2801" width="10.42578125" style="9" customWidth="1"/>
    <col min="2802" max="2802" width="0" style="9" hidden="1" customWidth="1"/>
    <col min="2803" max="2803" width="8.28515625" style="9" customWidth="1"/>
    <col min="2804" max="2805" width="0" style="9" hidden="1" customWidth="1"/>
    <col min="2806" max="2806" width="4.42578125" style="9" customWidth="1"/>
    <col min="2807" max="2807" width="11" style="9" customWidth="1"/>
    <col min="2808" max="2808" width="11.5703125" style="9" customWidth="1"/>
    <col min="2809" max="2809" width="6.85546875" style="9" customWidth="1"/>
    <col min="2810" max="2810" width="8.85546875" style="9" customWidth="1"/>
    <col min="2811" max="2811" width="0" style="9" hidden="1" customWidth="1"/>
    <col min="2812" max="2812" width="6.42578125" style="9" customWidth="1"/>
    <col min="2813" max="2813" width="11.5703125" style="9" customWidth="1"/>
    <col min="2814" max="2815" width="9.140625" style="9"/>
    <col min="2816" max="2816" width="52.140625" style="9" customWidth="1"/>
    <col min="2817" max="3043" width="9.140625" style="9"/>
    <col min="3044" max="3053" width="0" style="9" hidden="1" customWidth="1"/>
    <col min="3054" max="3054" width="1.7109375" style="9" customWidth="1"/>
    <col min="3055" max="3055" width="2.7109375" style="9" customWidth="1"/>
    <col min="3056" max="3056" width="8.5703125" style="9" customWidth="1"/>
    <col min="3057" max="3057" width="10.42578125" style="9" customWidth="1"/>
    <col min="3058" max="3058" width="0" style="9" hidden="1" customWidth="1"/>
    <col min="3059" max="3059" width="8.28515625" style="9" customWidth="1"/>
    <col min="3060" max="3061" width="0" style="9" hidden="1" customWidth="1"/>
    <col min="3062" max="3062" width="4.42578125" style="9" customWidth="1"/>
    <col min="3063" max="3063" width="11" style="9" customWidth="1"/>
    <col min="3064" max="3064" width="11.5703125" style="9" customWidth="1"/>
    <col min="3065" max="3065" width="6.85546875" style="9" customWidth="1"/>
    <col min="3066" max="3066" width="8.85546875" style="9" customWidth="1"/>
    <col min="3067" max="3067" width="0" style="9" hidden="1" customWidth="1"/>
    <col min="3068" max="3068" width="6.42578125" style="9" customWidth="1"/>
    <col min="3069" max="3069" width="11.5703125" style="9" customWidth="1"/>
    <col min="3070" max="3071" width="9.140625" style="9"/>
    <col min="3072" max="3072" width="52.140625" style="9" customWidth="1"/>
    <col min="3073" max="3299" width="9.140625" style="9"/>
    <col min="3300" max="3309" width="0" style="9" hidden="1" customWidth="1"/>
    <col min="3310" max="3310" width="1.7109375" style="9" customWidth="1"/>
    <col min="3311" max="3311" width="2.7109375" style="9" customWidth="1"/>
    <col min="3312" max="3312" width="8.5703125" style="9" customWidth="1"/>
    <col min="3313" max="3313" width="10.42578125" style="9" customWidth="1"/>
    <col min="3314" max="3314" width="0" style="9" hidden="1" customWidth="1"/>
    <col min="3315" max="3315" width="8.28515625" style="9" customWidth="1"/>
    <col min="3316" max="3317" width="0" style="9" hidden="1" customWidth="1"/>
    <col min="3318" max="3318" width="4.42578125" style="9" customWidth="1"/>
    <col min="3319" max="3319" width="11" style="9" customWidth="1"/>
    <col min="3320" max="3320" width="11.5703125" style="9" customWidth="1"/>
    <col min="3321" max="3321" width="6.85546875" style="9" customWidth="1"/>
    <col min="3322" max="3322" width="8.85546875" style="9" customWidth="1"/>
    <col min="3323" max="3323" width="0" style="9" hidden="1" customWidth="1"/>
    <col min="3324" max="3324" width="6.42578125" style="9" customWidth="1"/>
    <col min="3325" max="3325" width="11.5703125" style="9" customWidth="1"/>
    <col min="3326" max="3327" width="9.140625" style="9"/>
    <col min="3328" max="3328" width="52.140625" style="9" customWidth="1"/>
    <col min="3329" max="3555" width="9.140625" style="9"/>
    <col min="3556" max="3565" width="0" style="9" hidden="1" customWidth="1"/>
    <col min="3566" max="3566" width="1.7109375" style="9" customWidth="1"/>
    <col min="3567" max="3567" width="2.7109375" style="9" customWidth="1"/>
    <col min="3568" max="3568" width="8.5703125" style="9" customWidth="1"/>
    <col min="3569" max="3569" width="10.42578125" style="9" customWidth="1"/>
    <col min="3570" max="3570" width="0" style="9" hidden="1" customWidth="1"/>
    <col min="3571" max="3571" width="8.28515625" style="9" customWidth="1"/>
    <col min="3572" max="3573" width="0" style="9" hidden="1" customWidth="1"/>
    <col min="3574" max="3574" width="4.42578125" style="9" customWidth="1"/>
    <col min="3575" max="3575" width="11" style="9" customWidth="1"/>
    <col min="3576" max="3576" width="11.5703125" style="9" customWidth="1"/>
    <col min="3577" max="3577" width="6.85546875" style="9" customWidth="1"/>
    <col min="3578" max="3578" width="8.85546875" style="9" customWidth="1"/>
    <col min="3579" max="3579" width="0" style="9" hidden="1" customWidth="1"/>
    <col min="3580" max="3580" width="6.42578125" style="9" customWidth="1"/>
    <col min="3581" max="3581" width="11.5703125" style="9" customWidth="1"/>
    <col min="3582" max="3583" width="9.140625" style="9"/>
    <col min="3584" max="3584" width="52.140625" style="9" customWidth="1"/>
    <col min="3585" max="3811" width="9.140625" style="9"/>
    <col min="3812" max="3821" width="0" style="9" hidden="1" customWidth="1"/>
    <col min="3822" max="3822" width="1.7109375" style="9" customWidth="1"/>
    <col min="3823" max="3823" width="2.7109375" style="9" customWidth="1"/>
    <col min="3824" max="3824" width="8.5703125" style="9" customWidth="1"/>
    <col min="3825" max="3825" width="10.42578125" style="9" customWidth="1"/>
    <col min="3826" max="3826" width="0" style="9" hidden="1" customWidth="1"/>
    <col min="3827" max="3827" width="8.28515625" style="9" customWidth="1"/>
    <col min="3828" max="3829" width="0" style="9" hidden="1" customWidth="1"/>
    <col min="3830" max="3830" width="4.42578125" style="9" customWidth="1"/>
    <col min="3831" max="3831" width="11" style="9" customWidth="1"/>
    <col min="3832" max="3832" width="11.5703125" style="9" customWidth="1"/>
    <col min="3833" max="3833" width="6.85546875" style="9" customWidth="1"/>
    <col min="3834" max="3834" width="8.85546875" style="9" customWidth="1"/>
    <col min="3835" max="3835" width="0" style="9" hidden="1" customWidth="1"/>
    <col min="3836" max="3836" width="6.42578125" style="9" customWidth="1"/>
    <col min="3837" max="3837" width="11.5703125" style="9" customWidth="1"/>
    <col min="3838" max="3839" width="9.140625" style="9"/>
    <col min="3840" max="3840" width="52.140625" style="9" customWidth="1"/>
    <col min="3841" max="4067" width="9.140625" style="9"/>
    <col min="4068" max="4077" width="0" style="9" hidden="1" customWidth="1"/>
    <col min="4078" max="4078" width="1.7109375" style="9" customWidth="1"/>
    <col min="4079" max="4079" width="2.7109375" style="9" customWidth="1"/>
    <col min="4080" max="4080" width="8.5703125" style="9" customWidth="1"/>
    <col min="4081" max="4081" width="10.42578125" style="9" customWidth="1"/>
    <col min="4082" max="4082" width="0" style="9" hidden="1" customWidth="1"/>
    <col min="4083" max="4083" width="8.28515625" style="9" customWidth="1"/>
    <col min="4084" max="4085" width="0" style="9" hidden="1" customWidth="1"/>
    <col min="4086" max="4086" width="4.42578125" style="9" customWidth="1"/>
    <col min="4087" max="4087" width="11" style="9" customWidth="1"/>
    <col min="4088" max="4088" width="11.5703125" style="9" customWidth="1"/>
    <col min="4089" max="4089" width="6.85546875" style="9" customWidth="1"/>
    <col min="4090" max="4090" width="8.85546875" style="9" customWidth="1"/>
    <col min="4091" max="4091" width="0" style="9" hidden="1" customWidth="1"/>
    <col min="4092" max="4092" width="6.42578125" style="9" customWidth="1"/>
    <col min="4093" max="4093" width="11.5703125" style="9" customWidth="1"/>
    <col min="4094" max="4095" width="9.140625" style="9"/>
    <col min="4096" max="4096" width="52.140625" style="9" customWidth="1"/>
    <col min="4097" max="4323" width="9.140625" style="9"/>
    <col min="4324" max="4333" width="0" style="9" hidden="1" customWidth="1"/>
    <col min="4334" max="4334" width="1.7109375" style="9" customWidth="1"/>
    <col min="4335" max="4335" width="2.7109375" style="9" customWidth="1"/>
    <col min="4336" max="4336" width="8.5703125" style="9" customWidth="1"/>
    <col min="4337" max="4337" width="10.42578125" style="9" customWidth="1"/>
    <col min="4338" max="4338" width="0" style="9" hidden="1" customWidth="1"/>
    <col min="4339" max="4339" width="8.28515625" style="9" customWidth="1"/>
    <col min="4340" max="4341" width="0" style="9" hidden="1" customWidth="1"/>
    <col min="4342" max="4342" width="4.42578125" style="9" customWidth="1"/>
    <col min="4343" max="4343" width="11" style="9" customWidth="1"/>
    <col min="4344" max="4344" width="11.5703125" style="9" customWidth="1"/>
    <col min="4345" max="4345" width="6.85546875" style="9" customWidth="1"/>
    <col min="4346" max="4346" width="8.85546875" style="9" customWidth="1"/>
    <col min="4347" max="4347" width="0" style="9" hidden="1" customWidth="1"/>
    <col min="4348" max="4348" width="6.42578125" style="9" customWidth="1"/>
    <col min="4349" max="4349" width="11.5703125" style="9" customWidth="1"/>
    <col min="4350" max="4351" width="9.140625" style="9"/>
    <col min="4352" max="4352" width="52.140625" style="9" customWidth="1"/>
    <col min="4353" max="4579" width="9.140625" style="9"/>
    <col min="4580" max="4589" width="0" style="9" hidden="1" customWidth="1"/>
    <col min="4590" max="4590" width="1.7109375" style="9" customWidth="1"/>
    <col min="4591" max="4591" width="2.7109375" style="9" customWidth="1"/>
    <col min="4592" max="4592" width="8.5703125" style="9" customWidth="1"/>
    <col min="4593" max="4593" width="10.42578125" style="9" customWidth="1"/>
    <col min="4594" max="4594" width="0" style="9" hidden="1" customWidth="1"/>
    <col min="4595" max="4595" width="8.28515625" style="9" customWidth="1"/>
    <col min="4596" max="4597" width="0" style="9" hidden="1" customWidth="1"/>
    <col min="4598" max="4598" width="4.42578125" style="9" customWidth="1"/>
    <col min="4599" max="4599" width="11" style="9" customWidth="1"/>
    <col min="4600" max="4600" width="11.5703125" style="9" customWidth="1"/>
    <col min="4601" max="4601" width="6.85546875" style="9" customWidth="1"/>
    <col min="4602" max="4602" width="8.85546875" style="9" customWidth="1"/>
    <col min="4603" max="4603" width="0" style="9" hidden="1" customWidth="1"/>
    <col min="4604" max="4604" width="6.42578125" style="9" customWidth="1"/>
    <col min="4605" max="4605" width="11.5703125" style="9" customWidth="1"/>
    <col min="4606" max="4607" width="9.140625" style="9"/>
    <col min="4608" max="4608" width="52.140625" style="9" customWidth="1"/>
    <col min="4609" max="4835" width="9.140625" style="9"/>
    <col min="4836" max="4845" width="0" style="9" hidden="1" customWidth="1"/>
    <col min="4846" max="4846" width="1.7109375" style="9" customWidth="1"/>
    <col min="4847" max="4847" width="2.7109375" style="9" customWidth="1"/>
    <col min="4848" max="4848" width="8.5703125" style="9" customWidth="1"/>
    <col min="4849" max="4849" width="10.42578125" style="9" customWidth="1"/>
    <col min="4850" max="4850" width="0" style="9" hidden="1" customWidth="1"/>
    <col min="4851" max="4851" width="8.28515625" style="9" customWidth="1"/>
    <col min="4852" max="4853" width="0" style="9" hidden="1" customWidth="1"/>
    <col min="4854" max="4854" width="4.42578125" style="9" customWidth="1"/>
    <col min="4855" max="4855" width="11" style="9" customWidth="1"/>
    <col min="4856" max="4856" width="11.5703125" style="9" customWidth="1"/>
    <col min="4857" max="4857" width="6.85546875" style="9" customWidth="1"/>
    <col min="4858" max="4858" width="8.85546875" style="9" customWidth="1"/>
    <col min="4859" max="4859" width="0" style="9" hidden="1" customWidth="1"/>
    <col min="4860" max="4860" width="6.42578125" style="9" customWidth="1"/>
    <col min="4861" max="4861" width="11.5703125" style="9" customWidth="1"/>
    <col min="4862" max="4863" width="9.140625" style="9"/>
    <col min="4864" max="4864" width="52.140625" style="9" customWidth="1"/>
    <col min="4865" max="5091" width="9.140625" style="9"/>
    <col min="5092" max="5101" width="0" style="9" hidden="1" customWidth="1"/>
    <col min="5102" max="5102" width="1.7109375" style="9" customWidth="1"/>
    <col min="5103" max="5103" width="2.7109375" style="9" customWidth="1"/>
    <col min="5104" max="5104" width="8.5703125" style="9" customWidth="1"/>
    <col min="5105" max="5105" width="10.42578125" style="9" customWidth="1"/>
    <col min="5106" max="5106" width="0" style="9" hidden="1" customWidth="1"/>
    <col min="5107" max="5107" width="8.28515625" style="9" customWidth="1"/>
    <col min="5108" max="5109" width="0" style="9" hidden="1" customWidth="1"/>
    <col min="5110" max="5110" width="4.42578125" style="9" customWidth="1"/>
    <col min="5111" max="5111" width="11" style="9" customWidth="1"/>
    <col min="5112" max="5112" width="11.5703125" style="9" customWidth="1"/>
    <col min="5113" max="5113" width="6.85546875" style="9" customWidth="1"/>
    <col min="5114" max="5114" width="8.85546875" style="9" customWidth="1"/>
    <col min="5115" max="5115" width="0" style="9" hidden="1" customWidth="1"/>
    <col min="5116" max="5116" width="6.42578125" style="9" customWidth="1"/>
    <col min="5117" max="5117" width="11.5703125" style="9" customWidth="1"/>
    <col min="5118" max="5119" width="9.140625" style="9"/>
    <col min="5120" max="5120" width="52.140625" style="9" customWidth="1"/>
    <col min="5121" max="5347" width="9.140625" style="9"/>
    <col min="5348" max="5357" width="0" style="9" hidden="1" customWidth="1"/>
    <col min="5358" max="5358" width="1.7109375" style="9" customWidth="1"/>
    <col min="5359" max="5359" width="2.7109375" style="9" customWidth="1"/>
    <col min="5360" max="5360" width="8.5703125" style="9" customWidth="1"/>
    <col min="5361" max="5361" width="10.42578125" style="9" customWidth="1"/>
    <col min="5362" max="5362" width="0" style="9" hidden="1" customWidth="1"/>
    <col min="5363" max="5363" width="8.28515625" style="9" customWidth="1"/>
    <col min="5364" max="5365" width="0" style="9" hidden="1" customWidth="1"/>
    <col min="5366" max="5366" width="4.42578125" style="9" customWidth="1"/>
    <col min="5367" max="5367" width="11" style="9" customWidth="1"/>
    <col min="5368" max="5368" width="11.5703125" style="9" customWidth="1"/>
    <col min="5369" max="5369" width="6.85546875" style="9" customWidth="1"/>
    <col min="5370" max="5370" width="8.85546875" style="9" customWidth="1"/>
    <col min="5371" max="5371" width="0" style="9" hidden="1" customWidth="1"/>
    <col min="5372" max="5372" width="6.42578125" style="9" customWidth="1"/>
    <col min="5373" max="5373" width="11.5703125" style="9" customWidth="1"/>
    <col min="5374" max="5375" width="9.140625" style="9"/>
    <col min="5376" max="5376" width="52.140625" style="9" customWidth="1"/>
    <col min="5377" max="5603" width="9.140625" style="9"/>
    <col min="5604" max="5613" width="0" style="9" hidden="1" customWidth="1"/>
    <col min="5614" max="5614" width="1.7109375" style="9" customWidth="1"/>
    <col min="5615" max="5615" width="2.7109375" style="9" customWidth="1"/>
    <col min="5616" max="5616" width="8.5703125" style="9" customWidth="1"/>
    <col min="5617" max="5617" width="10.42578125" style="9" customWidth="1"/>
    <col min="5618" max="5618" width="0" style="9" hidden="1" customWidth="1"/>
    <col min="5619" max="5619" width="8.28515625" style="9" customWidth="1"/>
    <col min="5620" max="5621" width="0" style="9" hidden="1" customWidth="1"/>
    <col min="5622" max="5622" width="4.42578125" style="9" customWidth="1"/>
    <col min="5623" max="5623" width="11" style="9" customWidth="1"/>
    <col min="5624" max="5624" width="11.5703125" style="9" customWidth="1"/>
    <col min="5625" max="5625" width="6.85546875" style="9" customWidth="1"/>
    <col min="5626" max="5626" width="8.85546875" style="9" customWidth="1"/>
    <col min="5627" max="5627" width="0" style="9" hidden="1" customWidth="1"/>
    <col min="5628" max="5628" width="6.42578125" style="9" customWidth="1"/>
    <col min="5629" max="5629" width="11.5703125" style="9" customWidth="1"/>
    <col min="5630" max="5631" width="9.140625" style="9"/>
    <col min="5632" max="5632" width="52.140625" style="9" customWidth="1"/>
    <col min="5633" max="5859" width="9.140625" style="9"/>
    <col min="5860" max="5869" width="0" style="9" hidden="1" customWidth="1"/>
    <col min="5870" max="5870" width="1.7109375" style="9" customWidth="1"/>
    <col min="5871" max="5871" width="2.7109375" style="9" customWidth="1"/>
    <col min="5872" max="5872" width="8.5703125" style="9" customWidth="1"/>
    <col min="5873" max="5873" width="10.42578125" style="9" customWidth="1"/>
    <col min="5874" max="5874" width="0" style="9" hidden="1" customWidth="1"/>
    <col min="5875" max="5875" width="8.28515625" style="9" customWidth="1"/>
    <col min="5876" max="5877" width="0" style="9" hidden="1" customWidth="1"/>
    <col min="5878" max="5878" width="4.42578125" style="9" customWidth="1"/>
    <col min="5879" max="5879" width="11" style="9" customWidth="1"/>
    <col min="5880" max="5880" width="11.5703125" style="9" customWidth="1"/>
    <col min="5881" max="5881" width="6.85546875" style="9" customWidth="1"/>
    <col min="5882" max="5882" width="8.85546875" style="9" customWidth="1"/>
    <col min="5883" max="5883" width="0" style="9" hidden="1" customWidth="1"/>
    <col min="5884" max="5884" width="6.42578125" style="9" customWidth="1"/>
    <col min="5885" max="5885" width="11.5703125" style="9" customWidth="1"/>
    <col min="5886" max="5887" width="9.140625" style="9"/>
    <col min="5888" max="5888" width="52.140625" style="9" customWidth="1"/>
    <col min="5889" max="6115" width="9.140625" style="9"/>
    <col min="6116" max="6125" width="0" style="9" hidden="1" customWidth="1"/>
    <col min="6126" max="6126" width="1.7109375" style="9" customWidth="1"/>
    <col min="6127" max="6127" width="2.7109375" style="9" customWidth="1"/>
    <col min="6128" max="6128" width="8.5703125" style="9" customWidth="1"/>
    <col min="6129" max="6129" width="10.42578125" style="9" customWidth="1"/>
    <col min="6130" max="6130" width="0" style="9" hidden="1" customWidth="1"/>
    <col min="6131" max="6131" width="8.28515625" style="9" customWidth="1"/>
    <col min="6132" max="6133" width="0" style="9" hidden="1" customWidth="1"/>
    <col min="6134" max="6134" width="4.42578125" style="9" customWidth="1"/>
    <col min="6135" max="6135" width="11" style="9" customWidth="1"/>
    <col min="6136" max="6136" width="11.5703125" style="9" customWidth="1"/>
    <col min="6137" max="6137" width="6.85546875" style="9" customWidth="1"/>
    <col min="6138" max="6138" width="8.85546875" style="9" customWidth="1"/>
    <col min="6139" max="6139" width="0" style="9" hidden="1" customWidth="1"/>
    <col min="6140" max="6140" width="6.42578125" style="9" customWidth="1"/>
    <col min="6141" max="6141" width="11.5703125" style="9" customWidth="1"/>
    <col min="6142" max="6143" width="9.140625" style="9"/>
    <col min="6144" max="6144" width="52.140625" style="9" customWidth="1"/>
    <col min="6145" max="6371" width="9.140625" style="9"/>
    <col min="6372" max="6381" width="0" style="9" hidden="1" customWidth="1"/>
    <col min="6382" max="6382" width="1.7109375" style="9" customWidth="1"/>
    <col min="6383" max="6383" width="2.7109375" style="9" customWidth="1"/>
    <col min="6384" max="6384" width="8.5703125" style="9" customWidth="1"/>
    <col min="6385" max="6385" width="10.42578125" style="9" customWidth="1"/>
    <col min="6386" max="6386" width="0" style="9" hidden="1" customWidth="1"/>
    <col min="6387" max="6387" width="8.28515625" style="9" customWidth="1"/>
    <col min="6388" max="6389" width="0" style="9" hidden="1" customWidth="1"/>
    <col min="6390" max="6390" width="4.42578125" style="9" customWidth="1"/>
    <col min="6391" max="6391" width="11" style="9" customWidth="1"/>
    <col min="6392" max="6392" width="11.5703125" style="9" customWidth="1"/>
    <col min="6393" max="6393" width="6.85546875" style="9" customWidth="1"/>
    <col min="6394" max="6394" width="8.85546875" style="9" customWidth="1"/>
    <col min="6395" max="6395" width="0" style="9" hidden="1" customWidth="1"/>
    <col min="6396" max="6396" width="6.42578125" style="9" customWidth="1"/>
    <col min="6397" max="6397" width="11.5703125" style="9" customWidth="1"/>
    <col min="6398" max="6399" width="9.140625" style="9"/>
    <col min="6400" max="6400" width="52.140625" style="9" customWidth="1"/>
    <col min="6401" max="6627" width="9.140625" style="9"/>
    <col min="6628" max="6637" width="0" style="9" hidden="1" customWidth="1"/>
    <col min="6638" max="6638" width="1.7109375" style="9" customWidth="1"/>
    <col min="6639" max="6639" width="2.7109375" style="9" customWidth="1"/>
    <col min="6640" max="6640" width="8.5703125" style="9" customWidth="1"/>
    <col min="6641" max="6641" width="10.42578125" style="9" customWidth="1"/>
    <col min="6642" max="6642" width="0" style="9" hidden="1" customWidth="1"/>
    <col min="6643" max="6643" width="8.28515625" style="9" customWidth="1"/>
    <col min="6644" max="6645" width="0" style="9" hidden="1" customWidth="1"/>
    <col min="6646" max="6646" width="4.42578125" style="9" customWidth="1"/>
    <col min="6647" max="6647" width="11" style="9" customWidth="1"/>
    <col min="6648" max="6648" width="11.5703125" style="9" customWidth="1"/>
    <col min="6649" max="6649" width="6.85546875" style="9" customWidth="1"/>
    <col min="6650" max="6650" width="8.85546875" style="9" customWidth="1"/>
    <col min="6651" max="6651" width="0" style="9" hidden="1" customWidth="1"/>
    <col min="6652" max="6652" width="6.42578125" style="9" customWidth="1"/>
    <col min="6653" max="6653" width="11.5703125" style="9" customWidth="1"/>
    <col min="6654" max="6655" width="9.140625" style="9"/>
    <col min="6656" max="6656" width="52.140625" style="9" customWidth="1"/>
    <col min="6657" max="6883" width="9.140625" style="9"/>
    <col min="6884" max="6893" width="0" style="9" hidden="1" customWidth="1"/>
    <col min="6894" max="6894" width="1.7109375" style="9" customWidth="1"/>
    <col min="6895" max="6895" width="2.7109375" style="9" customWidth="1"/>
    <col min="6896" max="6896" width="8.5703125" style="9" customWidth="1"/>
    <col min="6897" max="6897" width="10.42578125" style="9" customWidth="1"/>
    <col min="6898" max="6898" width="0" style="9" hidden="1" customWidth="1"/>
    <col min="6899" max="6899" width="8.28515625" style="9" customWidth="1"/>
    <col min="6900" max="6901" width="0" style="9" hidden="1" customWidth="1"/>
    <col min="6902" max="6902" width="4.42578125" style="9" customWidth="1"/>
    <col min="6903" max="6903" width="11" style="9" customWidth="1"/>
    <col min="6904" max="6904" width="11.5703125" style="9" customWidth="1"/>
    <col min="6905" max="6905" width="6.85546875" style="9" customWidth="1"/>
    <col min="6906" max="6906" width="8.85546875" style="9" customWidth="1"/>
    <col min="6907" max="6907" width="0" style="9" hidden="1" customWidth="1"/>
    <col min="6908" max="6908" width="6.42578125" style="9" customWidth="1"/>
    <col min="6909" max="6909" width="11.5703125" style="9" customWidth="1"/>
    <col min="6910" max="6911" width="9.140625" style="9"/>
    <col min="6912" max="6912" width="52.140625" style="9" customWidth="1"/>
    <col min="6913" max="7139" width="9.140625" style="9"/>
    <col min="7140" max="7149" width="0" style="9" hidden="1" customWidth="1"/>
    <col min="7150" max="7150" width="1.7109375" style="9" customWidth="1"/>
    <col min="7151" max="7151" width="2.7109375" style="9" customWidth="1"/>
    <col min="7152" max="7152" width="8.5703125" style="9" customWidth="1"/>
    <col min="7153" max="7153" width="10.42578125" style="9" customWidth="1"/>
    <col min="7154" max="7154" width="0" style="9" hidden="1" customWidth="1"/>
    <col min="7155" max="7155" width="8.28515625" style="9" customWidth="1"/>
    <col min="7156" max="7157" width="0" style="9" hidden="1" customWidth="1"/>
    <col min="7158" max="7158" width="4.42578125" style="9" customWidth="1"/>
    <col min="7159" max="7159" width="11" style="9" customWidth="1"/>
    <col min="7160" max="7160" width="11.5703125" style="9" customWidth="1"/>
    <col min="7161" max="7161" width="6.85546875" style="9" customWidth="1"/>
    <col min="7162" max="7162" width="8.85546875" style="9" customWidth="1"/>
    <col min="7163" max="7163" width="0" style="9" hidden="1" customWidth="1"/>
    <col min="7164" max="7164" width="6.42578125" style="9" customWidth="1"/>
    <col min="7165" max="7165" width="11.5703125" style="9" customWidth="1"/>
    <col min="7166" max="7167" width="9.140625" style="9"/>
    <col min="7168" max="7168" width="52.140625" style="9" customWidth="1"/>
    <col min="7169" max="7395" width="9.140625" style="9"/>
    <col min="7396" max="7405" width="0" style="9" hidden="1" customWidth="1"/>
    <col min="7406" max="7406" width="1.7109375" style="9" customWidth="1"/>
    <col min="7407" max="7407" width="2.7109375" style="9" customWidth="1"/>
    <col min="7408" max="7408" width="8.5703125" style="9" customWidth="1"/>
    <col min="7409" max="7409" width="10.42578125" style="9" customWidth="1"/>
    <col min="7410" max="7410" width="0" style="9" hidden="1" customWidth="1"/>
    <col min="7411" max="7411" width="8.28515625" style="9" customWidth="1"/>
    <col min="7412" max="7413" width="0" style="9" hidden="1" customWidth="1"/>
    <col min="7414" max="7414" width="4.42578125" style="9" customWidth="1"/>
    <col min="7415" max="7415" width="11" style="9" customWidth="1"/>
    <col min="7416" max="7416" width="11.5703125" style="9" customWidth="1"/>
    <col min="7417" max="7417" width="6.85546875" style="9" customWidth="1"/>
    <col min="7418" max="7418" width="8.85546875" style="9" customWidth="1"/>
    <col min="7419" max="7419" width="0" style="9" hidden="1" customWidth="1"/>
    <col min="7420" max="7420" width="6.42578125" style="9" customWidth="1"/>
    <col min="7421" max="7421" width="11.5703125" style="9" customWidth="1"/>
    <col min="7422" max="7423" width="9.140625" style="9"/>
    <col min="7424" max="7424" width="52.140625" style="9" customWidth="1"/>
    <col min="7425" max="7651" width="9.140625" style="9"/>
    <col min="7652" max="7661" width="0" style="9" hidden="1" customWidth="1"/>
    <col min="7662" max="7662" width="1.7109375" style="9" customWidth="1"/>
    <col min="7663" max="7663" width="2.7109375" style="9" customWidth="1"/>
    <col min="7664" max="7664" width="8.5703125" style="9" customWidth="1"/>
    <col min="7665" max="7665" width="10.42578125" style="9" customWidth="1"/>
    <col min="7666" max="7666" width="0" style="9" hidden="1" customWidth="1"/>
    <col min="7667" max="7667" width="8.28515625" style="9" customWidth="1"/>
    <col min="7668" max="7669" width="0" style="9" hidden="1" customWidth="1"/>
    <col min="7670" max="7670" width="4.42578125" style="9" customWidth="1"/>
    <col min="7671" max="7671" width="11" style="9" customWidth="1"/>
    <col min="7672" max="7672" width="11.5703125" style="9" customWidth="1"/>
    <col min="7673" max="7673" width="6.85546875" style="9" customWidth="1"/>
    <col min="7674" max="7674" width="8.85546875" style="9" customWidth="1"/>
    <col min="7675" max="7675" width="0" style="9" hidden="1" customWidth="1"/>
    <col min="7676" max="7676" width="6.42578125" style="9" customWidth="1"/>
    <col min="7677" max="7677" width="11.5703125" style="9" customWidth="1"/>
    <col min="7678" max="7679" width="9.140625" style="9"/>
    <col min="7680" max="7680" width="52.140625" style="9" customWidth="1"/>
    <col min="7681" max="7907" width="9.140625" style="9"/>
    <col min="7908" max="7917" width="0" style="9" hidden="1" customWidth="1"/>
    <col min="7918" max="7918" width="1.7109375" style="9" customWidth="1"/>
    <col min="7919" max="7919" width="2.7109375" style="9" customWidth="1"/>
    <col min="7920" max="7920" width="8.5703125" style="9" customWidth="1"/>
    <col min="7921" max="7921" width="10.42578125" style="9" customWidth="1"/>
    <col min="7922" max="7922" width="0" style="9" hidden="1" customWidth="1"/>
    <col min="7923" max="7923" width="8.28515625" style="9" customWidth="1"/>
    <col min="7924" max="7925" width="0" style="9" hidden="1" customWidth="1"/>
    <col min="7926" max="7926" width="4.42578125" style="9" customWidth="1"/>
    <col min="7927" max="7927" width="11" style="9" customWidth="1"/>
    <col min="7928" max="7928" width="11.5703125" style="9" customWidth="1"/>
    <col min="7929" max="7929" width="6.85546875" style="9" customWidth="1"/>
    <col min="7930" max="7930" width="8.85546875" style="9" customWidth="1"/>
    <col min="7931" max="7931" width="0" style="9" hidden="1" customWidth="1"/>
    <col min="7932" max="7932" width="6.42578125" style="9" customWidth="1"/>
    <col min="7933" max="7933" width="11.5703125" style="9" customWidth="1"/>
    <col min="7934" max="7935" width="9.140625" style="9"/>
    <col min="7936" max="7936" width="52.140625" style="9" customWidth="1"/>
    <col min="7937" max="8163" width="9.140625" style="9"/>
    <col min="8164" max="8173" width="0" style="9" hidden="1" customWidth="1"/>
    <col min="8174" max="8174" width="1.7109375" style="9" customWidth="1"/>
    <col min="8175" max="8175" width="2.7109375" style="9" customWidth="1"/>
    <col min="8176" max="8176" width="8.5703125" style="9" customWidth="1"/>
    <col min="8177" max="8177" width="10.42578125" style="9" customWidth="1"/>
    <col min="8178" max="8178" width="0" style="9" hidden="1" customWidth="1"/>
    <col min="8179" max="8179" width="8.28515625" style="9" customWidth="1"/>
    <col min="8180" max="8181" width="0" style="9" hidden="1" customWidth="1"/>
    <col min="8182" max="8182" width="4.42578125" style="9" customWidth="1"/>
    <col min="8183" max="8183" width="11" style="9" customWidth="1"/>
    <col min="8184" max="8184" width="11.5703125" style="9" customWidth="1"/>
    <col min="8185" max="8185" width="6.85546875" style="9" customWidth="1"/>
    <col min="8186" max="8186" width="8.85546875" style="9" customWidth="1"/>
    <col min="8187" max="8187" width="0" style="9" hidden="1" customWidth="1"/>
    <col min="8188" max="8188" width="6.42578125" style="9" customWidth="1"/>
    <col min="8189" max="8189" width="11.5703125" style="9" customWidth="1"/>
    <col min="8190" max="8191" width="9.140625" style="9"/>
    <col min="8192" max="8192" width="52.140625" style="9" customWidth="1"/>
    <col min="8193" max="8419" width="9.140625" style="9"/>
    <col min="8420" max="8429" width="0" style="9" hidden="1" customWidth="1"/>
    <col min="8430" max="8430" width="1.7109375" style="9" customWidth="1"/>
    <col min="8431" max="8431" width="2.7109375" style="9" customWidth="1"/>
    <col min="8432" max="8432" width="8.5703125" style="9" customWidth="1"/>
    <col min="8433" max="8433" width="10.42578125" style="9" customWidth="1"/>
    <col min="8434" max="8434" width="0" style="9" hidden="1" customWidth="1"/>
    <col min="8435" max="8435" width="8.28515625" style="9" customWidth="1"/>
    <col min="8436" max="8437" width="0" style="9" hidden="1" customWidth="1"/>
    <col min="8438" max="8438" width="4.42578125" style="9" customWidth="1"/>
    <col min="8439" max="8439" width="11" style="9" customWidth="1"/>
    <col min="8440" max="8440" width="11.5703125" style="9" customWidth="1"/>
    <col min="8441" max="8441" width="6.85546875" style="9" customWidth="1"/>
    <col min="8442" max="8442" width="8.85546875" style="9" customWidth="1"/>
    <col min="8443" max="8443" width="0" style="9" hidden="1" customWidth="1"/>
    <col min="8444" max="8444" width="6.42578125" style="9" customWidth="1"/>
    <col min="8445" max="8445" width="11.5703125" style="9" customWidth="1"/>
    <col min="8446" max="8447" width="9.140625" style="9"/>
    <col min="8448" max="8448" width="52.140625" style="9" customWidth="1"/>
    <col min="8449" max="8675" width="9.140625" style="9"/>
    <col min="8676" max="8685" width="0" style="9" hidden="1" customWidth="1"/>
    <col min="8686" max="8686" width="1.7109375" style="9" customWidth="1"/>
    <col min="8687" max="8687" width="2.7109375" style="9" customWidth="1"/>
    <col min="8688" max="8688" width="8.5703125" style="9" customWidth="1"/>
    <col min="8689" max="8689" width="10.42578125" style="9" customWidth="1"/>
    <col min="8690" max="8690" width="0" style="9" hidden="1" customWidth="1"/>
    <col min="8691" max="8691" width="8.28515625" style="9" customWidth="1"/>
    <col min="8692" max="8693" width="0" style="9" hidden="1" customWidth="1"/>
    <col min="8694" max="8694" width="4.42578125" style="9" customWidth="1"/>
    <col min="8695" max="8695" width="11" style="9" customWidth="1"/>
    <col min="8696" max="8696" width="11.5703125" style="9" customWidth="1"/>
    <col min="8697" max="8697" width="6.85546875" style="9" customWidth="1"/>
    <col min="8698" max="8698" width="8.85546875" style="9" customWidth="1"/>
    <col min="8699" max="8699" width="0" style="9" hidden="1" customWidth="1"/>
    <col min="8700" max="8700" width="6.42578125" style="9" customWidth="1"/>
    <col min="8701" max="8701" width="11.5703125" style="9" customWidth="1"/>
    <col min="8702" max="8703" width="9.140625" style="9"/>
    <col min="8704" max="8704" width="52.140625" style="9" customWidth="1"/>
    <col min="8705" max="8931" width="9.140625" style="9"/>
    <col min="8932" max="8941" width="0" style="9" hidden="1" customWidth="1"/>
    <col min="8942" max="8942" width="1.7109375" style="9" customWidth="1"/>
    <col min="8943" max="8943" width="2.7109375" style="9" customWidth="1"/>
    <col min="8944" max="8944" width="8.5703125" style="9" customWidth="1"/>
    <col min="8945" max="8945" width="10.42578125" style="9" customWidth="1"/>
    <col min="8946" max="8946" width="0" style="9" hidden="1" customWidth="1"/>
    <col min="8947" max="8947" width="8.28515625" style="9" customWidth="1"/>
    <col min="8948" max="8949" width="0" style="9" hidden="1" customWidth="1"/>
    <col min="8950" max="8950" width="4.42578125" style="9" customWidth="1"/>
    <col min="8951" max="8951" width="11" style="9" customWidth="1"/>
    <col min="8952" max="8952" width="11.5703125" style="9" customWidth="1"/>
    <col min="8953" max="8953" width="6.85546875" style="9" customWidth="1"/>
    <col min="8954" max="8954" width="8.85546875" style="9" customWidth="1"/>
    <col min="8955" max="8955" width="0" style="9" hidden="1" customWidth="1"/>
    <col min="8956" max="8956" width="6.42578125" style="9" customWidth="1"/>
    <col min="8957" max="8957" width="11.5703125" style="9" customWidth="1"/>
    <col min="8958" max="8959" width="9.140625" style="9"/>
    <col min="8960" max="8960" width="52.140625" style="9" customWidth="1"/>
    <col min="8961" max="9187" width="9.140625" style="9"/>
    <col min="9188" max="9197" width="0" style="9" hidden="1" customWidth="1"/>
    <col min="9198" max="9198" width="1.7109375" style="9" customWidth="1"/>
    <col min="9199" max="9199" width="2.7109375" style="9" customWidth="1"/>
    <col min="9200" max="9200" width="8.5703125" style="9" customWidth="1"/>
    <col min="9201" max="9201" width="10.42578125" style="9" customWidth="1"/>
    <col min="9202" max="9202" width="0" style="9" hidden="1" customWidth="1"/>
    <col min="9203" max="9203" width="8.28515625" style="9" customWidth="1"/>
    <col min="9204" max="9205" width="0" style="9" hidden="1" customWidth="1"/>
    <col min="9206" max="9206" width="4.42578125" style="9" customWidth="1"/>
    <col min="9207" max="9207" width="11" style="9" customWidth="1"/>
    <col min="9208" max="9208" width="11.5703125" style="9" customWidth="1"/>
    <col min="9209" max="9209" width="6.85546875" style="9" customWidth="1"/>
    <col min="9210" max="9210" width="8.85546875" style="9" customWidth="1"/>
    <col min="9211" max="9211" width="0" style="9" hidden="1" customWidth="1"/>
    <col min="9212" max="9212" width="6.42578125" style="9" customWidth="1"/>
    <col min="9213" max="9213" width="11.5703125" style="9" customWidth="1"/>
    <col min="9214" max="9215" width="9.140625" style="9"/>
    <col min="9216" max="9216" width="52.140625" style="9" customWidth="1"/>
    <col min="9217" max="9443" width="9.140625" style="9"/>
    <col min="9444" max="9453" width="0" style="9" hidden="1" customWidth="1"/>
    <col min="9454" max="9454" width="1.7109375" style="9" customWidth="1"/>
    <col min="9455" max="9455" width="2.7109375" style="9" customWidth="1"/>
    <col min="9456" max="9456" width="8.5703125" style="9" customWidth="1"/>
    <col min="9457" max="9457" width="10.42578125" style="9" customWidth="1"/>
    <col min="9458" max="9458" width="0" style="9" hidden="1" customWidth="1"/>
    <col min="9459" max="9459" width="8.28515625" style="9" customWidth="1"/>
    <col min="9460" max="9461" width="0" style="9" hidden="1" customWidth="1"/>
    <col min="9462" max="9462" width="4.42578125" style="9" customWidth="1"/>
    <col min="9463" max="9463" width="11" style="9" customWidth="1"/>
    <col min="9464" max="9464" width="11.5703125" style="9" customWidth="1"/>
    <col min="9465" max="9465" width="6.85546875" style="9" customWidth="1"/>
    <col min="9466" max="9466" width="8.85546875" style="9" customWidth="1"/>
    <col min="9467" max="9467" width="0" style="9" hidden="1" customWidth="1"/>
    <col min="9468" max="9468" width="6.42578125" style="9" customWidth="1"/>
    <col min="9469" max="9469" width="11.5703125" style="9" customWidth="1"/>
    <col min="9470" max="9471" width="9.140625" style="9"/>
    <col min="9472" max="9472" width="52.140625" style="9" customWidth="1"/>
    <col min="9473" max="9699" width="9.140625" style="9"/>
    <col min="9700" max="9709" width="0" style="9" hidden="1" customWidth="1"/>
    <col min="9710" max="9710" width="1.7109375" style="9" customWidth="1"/>
    <col min="9711" max="9711" width="2.7109375" style="9" customWidth="1"/>
    <col min="9712" max="9712" width="8.5703125" style="9" customWidth="1"/>
    <col min="9713" max="9713" width="10.42578125" style="9" customWidth="1"/>
    <col min="9714" max="9714" width="0" style="9" hidden="1" customWidth="1"/>
    <col min="9715" max="9715" width="8.28515625" style="9" customWidth="1"/>
    <col min="9716" max="9717" width="0" style="9" hidden="1" customWidth="1"/>
    <col min="9718" max="9718" width="4.42578125" style="9" customWidth="1"/>
    <col min="9719" max="9719" width="11" style="9" customWidth="1"/>
    <col min="9720" max="9720" width="11.5703125" style="9" customWidth="1"/>
    <col min="9721" max="9721" width="6.85546875" style="9" customWidth="1"/>
    <col min="9722" max="9722" width="8.85546875" style="9" customWidth="1"/>
    <col min="9723" max="9723" width="0" style="9" hidden="1" customWidth="1"/>
    <col min="9724" max="9724" width="6.42578125" style="9" customWidth="1"/>
    <col min="9725" max="9725" width="11.5703125" style="9" customWidth="1"/>
    <col min="9726" max="9727" width="9.140625" style="9"/>
    <col min="9728" max="9728" width="52.140625" style="9" customWidth="1"/>
    <col min="9729" max="9955" width="9.140625" style="9"/>
    <col min="9956" max="9965" width="0" style="9" hidden="1" customWidth="1"/>
    <col min="9966" max="9966" width="1.7109375" style="9" customWidth="1"/>
    <col min="9967" max="9967" width="2.7109375" style="9" customWidth="1"/>
    <col min="9968" max="9968" width="8.5703125" style="9" customWidth="1"/>
    <col min="9969" max="9969" width="10.42578125" style="9" customWidth="1"/>
    <col min="9970" max="9970" width="0" style="9" hidden="1" customWidth="1"/>
    <col min="9971" max="9971" width="8.28515625" style="9" customWidth="1"/>
    <col min="9972" max="9973" width="0" style="9" hidden="1" customWidth="1"/>
    <col min="9974" max="9974" width="4.42578125" style="9" customWidth="1"/>
    <col min="9975" max="9975" width="11" style="9" customWidth="1"/>
    <col min="9976" max="9976" width="11.5703125" style="9" customWidth="1"/>
    <col min="9977" max="9977" width="6.85546875" style="9" customWidth="1"/>
    <col min="9978" max="9978" width="8.85546875" style="9" customWidth="1"/>
    <col min="9979" max="9979" width="0" style="9" hidden="1" customWidth="1"/>
    <col min="9980" max="9980" width="6.42578125" style="9" customWidth="1"/>
    <col min="9981" max="9981" width="11.5703125" style="9" customWidth="1"/>
    <col min="9982" max="9983" width="9.140625" style="9"/>
    <col min="9984" max="9984" width="52.140625" style="9" customWidth="1"/>
    <col min="9985" max="10211" width="9.140625" style="9"/>
    <col min="10212" max="10221" width="0" style="9" hidden="1" customWidth="1"/>
    <col min="10222" max="10222" width="1.7109375" style="9" customWidth="1"/>
    <col min="10223" max="10223" width="2.7109375" style="9" customWidth="1"/>
    <col min="10224" max="10224" width="8.5703125" style="9" customWidth="1"/>
    <col min="10225" max="10225" width="10.42578125" style="9" customWidth="1"/>
    <col min="10226" max="10226" width="0" style="9" hidden="1" customWidth="1"/>
    <col min="10227" max="10227" width="8.28515625" style="9" customWidth="1"/>
    <col min="10228" max="10229" width="0" style="9" hidden="1" customWidth="1"/>
    <col min="10230" max="10230" width="4.42578125" style="9" customWidth="1"/>
    <col min="10231" max="10231" width="11" style="9" customWidth="1"/>
    <col min="10232" max="10232" width="11.5703125" style="9" customWidth="1"/>
    <col min="10233" max="10233" width="6.85546875" style="9" customWidth="1"/>
    <col min="10234" max="10234" width="8.85546875" style="9" customWidth="1"/>
    <col min="10235" max="10235" width="0" style="9" hidden="1" customWidth="1"/>
    <col min="10236" max="10236" width="6.42578125" style="9" customWidth="1"/>
    <col min="10237" max="10237" width="11.5703125" style="9" customWidth="1"/>
    <col min="10238" max="10239" width="9.140625" style="9"/>
    <col min="10240" max="10240" width="52.140625" style="9" customWidth="1"/>
    <col min="10241" max="10467" width="9.140625" style="9"/>
    <col min="10468" max="10477" width="0" style="9" hidden="1" customWidth="1"/>
    <col min="10478" max="10478" width="1.7109375" style="9" customWidth="1"/>
    <col min="10479" max="10479" width="2.7109375" style="9" customWidth="1"/>
    <col min="10480" max="10480" width="8.5703125" style="9" customWidth="1"/>
    <col min="10481" max="10481" width="10.42578125" style="9" customWidth="1"/>
    <col min="10482" max="10482" width="0" style="9" hidden="1" customWidth="1"/>
    <col min="10483" max="10483" width="8.28515625" style="9" customWidth="1"/>
    <col min="10484" max="10485" width="0" style="9" hidden="1" customWidth="1"/>
    <col min="10486" max="10486" width="4.42578125" style="9" customWidth="1"/>
    <col min="10487" max="10487" width="11" style="9" customWidth="1"/>
    <col min="10488" max="10488" width="11.5703125" style="9" customWidth="1"/>
    <col min="10489" max="10489" width="6.85546875" style="9" customWidth="1"/>
    <col min="10490" max="10490" width="8.85546875" style="9" customWidth="1"/>
    <col min="10491" max="10491" width="0" style="9" hidden="1" customWidth="1"/>
    <col min="10492" max="10492" width="6.42578125" style="9" customWidth="1"/>
    <col min="10493" max="10493" width="11.5703125" style="9" customWidth="1"/>
    <col min="10494" max="10495" width="9.140625" style="9"/>
    <col min="10496" max="10496" width="52.140625" style="9" customWidth="1"/>
    <col min="10497" max="10723" width="9.140625" style="9"/>
    <col min="10724" max="10733" width="0" style="9" hidden="1" customWidth="1"/>
    <col min="10734" max="10734" width="1.7109375" style="9" customWidth="1"/>
    <col min="10735" max="10735" width="2.7109375" style="9" customWidth="1"/>
    <col min="10736" max="10736" width="8.5703125" style="9" customWidth="1"/>
    <col min="10737" max="10737" width="10.42578125" style="9" customWidth="1"/>
    <col min="10738" max="10738" width="0" style="9" hidden="1" customWidth="1"/>
    <col min="10739" max="10739" width="8.28515625" style="9" customWidth="1"/>
    <col min="10740" max="10741" width="0" style="9" hidden="1" customWidth="1"/>
    <col min="10742" max="10742" width="4.42578125" style="9" customWidth="1"/>
    <col min="10743" max="10743" width="11" style="9" customWidth="1"/>
    <col min="10744" max="10744" width="11.5703125" style="9" customWidth="1"/>
    <col min="10745" max="10745" width="6.85546875" style="9" customWidth="1"/>
    <col min="10746" max="10746" width="8.85546875" style="9" customWidth="1"/>
    <col min="10747" max="10747" width="0" style="9" hidden="1" customWidth="1"/>
    <col min="10748" max="10748" width="6.42578125" style="9" customWidth="1"/>
    <col min="10749" max="10749" width="11.5703125" style="9" customWidth="1"/>
    <col min="10750" max="10751" width="9.140625" style="9"/>
    <col min="10752" max="10752" width="52.140625" style="9" customWidth="1"/>
    <col min="10753" max="10979" width="9.140625" style="9"/>
    <col min="10980" max="10989" width="0" style="9" hidden="1" customWidth="1"/>
    <col min="10990" max="10990" width="1.7109375" style="9" customWidth="1"/>
    <col min="10991" max="10991" width="2.7109375" style="9" customWidth="1"/>
    <col min="10992" max="10992" width="8.5703125" style="9" customWidth="1"/>
    <col min="10993" max="10993" width="10.42578125" style="9" customWidth="1"/>
    <col min="10994" max="10994" width="0" style="9" hidden="1" customWidth="1"/>
    <col min="10995" max="10995" width="8.28515625" style="9" customWidth="1"/>
    <col min="10996" max="10997" width="0" style="9" hidden="1" customWidth="1"/>
    <col min="10998" max="10998" width="4.42578125" style="9" customWidth="1"/>
    <col min="10999" max="10999" width="11" style="9" customWidth="1"/>
    <col min="11000" max="11000" width="11.5703125" style="9" customWidth="1"/>
    <col min="11001" max="11001" width="6.85546875" style="9" customWidth="1"/>
    <col min="11002" max="11002" width="8.85546875" style="9" customWidth="1"/>
    <col min="11003" max="11003" width="0" style="9" hidden="1" customWidth="1"/>
    <col min="11004" max="11004" width="6.42578125" style="9" customWidth="1"/>
    <col min="11005" max="11005" width="11.5703125" style="9" customWidth="1"/>
    <col min="11006" max="11007" width="9.140625" style="9"/>
    <col min="11008" max="11008" width="52.140625" style="9" customWidth="1"/>
    <col min="11009" max="11235" width="9.140625" style="9"/>
    <col min="11236" max="11245" width="0" style="9" hidden="1" customWidth="1"/>
    <col min="11246" max="11246" width="1.7109375" style="9" customWidth="1"/>
    <col min="11247" max="11247" width="2.7109375" style="9" customWidth="1"/>
    <col min="11248" max="11248" width="8.5703125" style="9" customWidth="1"/>
    <col min="11249" max="11249" width="10.42578125" style="9" customWidth="1"/>
    <col min="11250" max="11250" width="0" style="9" hidden="1" customWidth="1"/>
    <col min="11251" max="11251" width="8.28515625" style="9" customWidth="1"/>
    <col min="11252" max="11253" width="0" style="9" hidden="1" customWidth="1"/>
    <col min="11254" max="11254" width="4.42578125" style="9" customWidth="1"/>
    <col min="11255" max="11255" width="11" style="9" customWidth="1"/>
    <col min="11256" max="11256" width="11.5703125" style="9" customWidth="1"/>
    <col min="11257" max="11257" width="6.85546875" style="9" customWidth="1"/>
    <col min="11258" max="11258" width="8.85546875" style="9" customWidth="1"/>
    <col min="11259" max="11259" width="0" style="9" hidden="1" customWidth="1"/>
    <col min="11260" max="11260" width="6.42578125" style="9" customWidth="1"/>
    <col min="11261" max="11261" width="11.5703125" style="9" customWidth="1"/>
    <col min="11262" max="11263" width="9.140625" style="9"/>
    <col min="11264" max="11264" width="52.140625" style="9" customWidth="1"/>
    <col min="11265" max="11491" width="9.140625" style="9"/>
    <col min="11492" max="11501" width="0" style="9" hidden="1" customWidth="1"/>
    <col min="11502" max="11502" width="1.7109375" style="9" customWidth="1"/>
    <col min="11503" max="11503" width="2.7109375" style="9" customWidth="1"/>
    <col min="11504" max="11504" width="8.5703125" style="9" customWidth="1"/>
    <col min="11505" max="11505" width="10.42578125" style="9" customWidth="1"/>
    <col min="11506" max="11506" width="0" style="9" hidden="1" customWidth="1"/>
    <col min="11507" max="11507" width="8.28515625" style="9" customWidth="1"/>
    <col min="11508" max="11509" width="0" style="9" hidden="1" customWidth="1"/>
    <col min="11510" max="11510" width="4.42578125" style="9" customWidth="1"/>
    <col min="11511" max="11511" width="11" style="9" customWidth="1"/>
    <col min="11512" max="11512" width="11.5703125" style="9" customWidth="1"/>
    <col min="11513" max="11513" width="6.85546875" style="9" customWidth="1"/>
    <col min="11514" max="11514" width="8.85546875" style="9" customWidth="1"/>
    <col min="11515" max="11515" width="0" style="9" hidden="1" customWidth="1"/>
    <col min="11516" max="11516" width="6.42578125" style="9" customWidth="1"/>
    <col min="11517" max="11517" width="11.5703125" style="9" customWidth="1"/>
    <col min="11518" max="11519" width="9.140625" style="9"/>
    <col min="11520" max="11520" width="52.140625" style="9" customWidth="1"/>
    <col min="11521" max="11747" width="9.140625" style="9"/>
    <col min="11748" max="11757" width="0" style="9" hidden="1" customWidth="1"/>
    <col min="11758" max="11758" width="1.7109375" style="9" customWidth="1"/>
    <col min="11759" max="11759" width="2.7109375" style="9" customWidth="1"/>
    <col min="11760" max="11760" width="8.5703125" style="9" customWidth="1"/>
    <col min="11761" max="11761" width="10.42578125" style="9" customWidth="1"/>
    <col min="11762" max="11762" width="0" style="9" hidden="1" customWidth="1"/>
    <col min="11763" max="11763" width="8.28515625" style="9" customWidth="1"/>
    <col min="11764" max="11765" width="0" style="9" hidden="1" customWidth="1"/>
    <col min="11766" max="11766" width="4.42578125" style="9" customWidth="1"/>
    <col min="11767" max="11767" width="11" style="9" customWidth="1"/>
    <col min="11768" max="11768" width="11.5703125" style="9" customWidth="1"/>
    <col min="11769" max="11769" width="6.85546875" style="9" customWidth="1"/>
    <col min="11770" max="11770" width="8.85546875" style="9" customWidth="1"/>
    <col min="11771" max="11771" width="0" style="9" hidden="1" customWidth="1"/>
    <col min="11772" max="11772" width="6.42578125" style="9" customWidth="1"/>
    <col min="11773" max="11773" width="11.5703125" style="9" customWidth="1"/>
    <col min="11774" max="11775" width="9.140625" style="9"/>
    <col min="11776" max="11776" width="52.140625" style="9" customWidth="1"/>
    <col min="11777" max="12003" width="9.140625" style="9"/>
    <col min="12004" max="12013" width="0" style="9" hidden="1" customWidth="1"/>
    <col min="12014" max="12014" width="1.7109375" style="9" customWidth="1"/>
    <col min="12015" max="12015" width="2.7109375" style="9" customWidth="1"/>
    <col min="12016" max="12016" width="8.5703125" style="9" customWidth="1"/>
    <col min="12017" max="12017" width="10.42578125" style="9" customWidth="1"/>
    <col min="12018" max="12018" width="0" style="9" hidden="1" customWidth="1"/>
    <col min="12019" max="12019" width="8.28515625" style="9" customWidth="1"/>
    <col min="12020" max="12021" width="0" style="9" hidden="1" customWidth="1"/>
    <col min="12022" max="12022" width="4.42578125" style="9" customWidth="1"/>
    <col min="12023" max="12023" width="11" style="9" customWidth="1"/>
    <col min="12024" max="12024" width="11.5703125" style="9" customWidth="1"/>
    <col min="12025" max="12025" width="6.85546875" style="9" customWidth="1"/>
    <col min="12026" max="12026" width="8.85546875" style="9" customWidth="1"/>
    <col min="12027" max="12027" width="0" style="9" hidden="1" customWidth="1"/>
    <col min="12028" max="12028" width="6.42578125" style="9" customWidth="1"/>
    <col min="12029" max="12029" width="11.5703125" style="9" customWidth="1"/>
    <col min="12030" max="12031" width="9.140625" style="9"/>
    <col min="12032" max="12032" width="52.140625" style="9" customWidth="1"/>
    <col min="12033" max="12259" width="9.140625" style="9"/>
    <col min="12260" max="12269" width="0" style="9" hidden="1" customWidth="1"/>
    <col min="12270" max="12270" width="1.7109375" style="9" customWidth="1"/>
    <col min="12271" max="12271" width="2.7109375" style="9" customWidth="1"/>
    <col min="12272" max="12272" width="8.5703125" style="9" customWidth="1"/>
    <col min="12273" max="12273" width="10.42578125" style="9" customWidth="1"/>
    <col min="12274" max="12274" width="0" style="9" hidden="1" customWidth="1"/>
    <col min="12275" max="12275" width="8.28515625" style="9" customWidth="1"/>
    <col min="12276" max="12277" width="0" style="9" hidden="1" customWidth="1"/>
    <col min="12278" max="12278" width="4.42578125" style="9" customWidth="1"/>
    <col min="12279" max="12279" width="11" style="9" customWidth="1"/>
    <col min="12280" max="12280" width="11.5703125" style="9" customWidth="1"/>
    <col min="12281" max="12281" width="6.85546875" style="9" customWidth="1"/>
    <col min="12282" max="12282" width="8.85546875" style="9" customWidth="1"/>
    <col min="12283" max="12283" width="0" style="9" hidden="1" customWidth="1"/>
    <col min="12284" max="12284" width="6.42578125" style="9" customWidth="1"/>
    <col min="12285" max="12285" width="11.5703125" style="9" customWidth="1"/>
    <col min="12286" max="12287" width="9.140625" style="9"/>
    <col min="12288" max="12288" width="52.140625" style="9" customWidth="1"/>
    <col min="12289" max="12515" width="9.140625" style="9"/>
    <col min="12516" max="12525" width="0" style="9" hidden="1" customWidth="1"/>
    <col min="12526" max="12526" width="1.7109375" style="9" customWidth="1"/>
    <col min="12527" max="12527" width="2.7109375" style="9" customWidth="1"/>
    <col min="12528" max="12528" width="8.5703125" style="9" customWidth="1"/>
    <col min="12529" max="12529" width="10.42578125" style="9" customWidth="1"/>
    <col min="12530" max="12530" width="0" style="9" hidden="1" customWidth="1"/>
    <col min="12531" max="12531" width="8.28515625" style="9" customWidth="1"/>
    <col min="12532" max="12533" width="0" style="9" hidden="1" customWidth="1"/>
    <col min="12534" max="12534" width="4.42578125" style="9" customWidth="1"/>
    <col min="12535" max="12535" width="11" style="9" customWidth="1"/>
    <col min="12536" max="12536" width="11.5703125" style="9" customWidth="1"/>
    <col min="12537" max="12537" width="6.85546875" style="9" customWidth="1"/>
    <col min="12538" max="12538" width="8.85546875" style="9" customWidth="1"/>
    <col min="12539" max="12539" width="0" style="9" hidden="1" customWidth="1"/>
    <col min="12540" max="12540" width="6.42578125" style="9" customWidth="1"/>
    <col min="12541" max="12541" width="11.5703125" style="9" customWidth="1"/>
    <col min="12542" max="12543" width="9.140625" style="9"/>
    <col min="12544" max="12544" width="52.140625" style="9" customWidth="1"/>
    <col min="12545" max="12771" width="9.140625" style="9"/>
    <col min="12772" max="12781" width="0" style="9" hidden="1" customWidth="1"/>
    <col min="12782" max="12782" width="1.7109375" style="9" customWidth="1"/>
    <col min="12783" max="12783" width="2.7109375" style="9" customWidth="1"/>
    <col min="12784" max="12784" width="8.5703125" style="9" customWidth="1"/>
    <col min="12785" max="12785" width="10.42578125" style="9" customWidth="1"/>
    <col min="12786" max="12786" width="0" style="9" hidden="1" customWidth="1"/>
    <col min="12787" max="12787" width="8.28515625" style="9" customWidth="1"/>
    <col min="12788" max="12789" width="0" style="9" hidden="1" customWidth="1"/>
    <col min="12790" max="12790" width="4.42578125" style="9" customWidth="1"/>
    <col min="12791" max="12791" width="11" style="9" customWidth="1"/>
    <col min="12792" max="12792" width="11.5703125" style="9" customWidth="1"/>
    <col min="12793" max="12793" width="6.85546875" style="9" customWidth="1"/>
    <col min="12794" max="12794" width="8.85546875" style="9" customWidth="1"/>
    <col min="12795" max="12795" width="0" style="9" hidden="1" customWidth="1"/>
    <col min="12796" max="12796" width="6.42578125" style="9" customWidth="1"/>
    <col min="12797" max="12797" width="11.5703125" style="9" customWidth="1"/>
    <col min="12798" max="12799" width="9.140625" style="9"/>
    <col min="12800" max="12800" width="52.140625" style="9" customWidth="1"/>
    <col min="12801" max="13027" width="9.140625" style="9"/>
    <col min="13028" max="13037" width="0" style="9" hidden="1" customWidth="1"/>
    <col min="13038" max="13038" width="1.7109375" style="9" customWidth="1"/>
    <col min="13039" max="13039" width="2.7109375" style="9" customWidth="1"/>
    <col min="13040" max="13040" width="8.5703125" style="9" customWidth="1"/>
    <col min="13041" max="13041" width="10.42578125" style="9" customWidth="1"/>
    <col min="13042" max="13042" width="0" style="9" hidden="1" customWidth="1"/>
    <col min="13043" max="13043" width="8.28515625" style="9" customWidth="1"/>
    <col min="13044" max="13045" width="0" style="9" hidden="1" customWidth="1"/>
    <col min="13046" max="13046" width="4.42578125" style="9" customWidth="1"/>
    <col min="13047" max="13047" width="11" style="9" customWidth="1"/>
    <col min="13048" max="13048" width="11.5703125" style="9" customWidth="1"/>
    <col min="13049" max="13049" width="6.85546875" style="9" customWidth="1"/>
    <col min="13050" max="13050" width="8.85546875" style="9" customWidth="1"/>
    <col min="13051" max="13051" width="0" style="9" hidden="1" customWidth="1"/>
    <col min="13052" max="13052" width="6.42578125" style="9" customWidth="1"/>
    <col min="13053" max="13053" width="11.5703125" style="9" customWidth="1"/>
    <col min="13054" max="13055" width="9.140625" style="9"/>
    <col min="13056" max="13056" width="52.140625" style="9" customWidth="1"/>
    <col min="13057" max="13283" width="9.140625" style="9"/>
    <col min="13284" max="13293" width="0" style="9" hidden="1" customWidth="1"/>
    <col min="13294" max="13294" width="1.7109375" style="9" customWidth="1"/>
    <col min="13295" max="13295" width="2.7109375" style="9" customWidth="1"/>
    <col min="13296" max="13296" width="8.5703125" style="9" customWidth="1"/>
    <col min="13297" max="13297" width="10.42578125" style="9" customWidth="1"/>
    <col min="13298" max="13298" width="0" style="9" hidden="1" customWidth="1"/>
    <col min="13299" max="13299" width="8.28515625" style="9" customWidth="1"/>
    <col min="13300" max="13301" width="0" style="9" hidden="1" customWidth="1"/>
    <col min="13302" max="13302" width="4.42578125" style="9" customWidth="1"/>
    <col min="13303" max="13303" width="11" style="9" customWidth="1"/>
    <col min="13304" max="13304" width="11.5703125" style="9" customWidth="1"/>
    <col min="13305" max="13305" width="6.85546875" style="9" customWidth="1"/>
    <col min="13306" max="13306" width="8.85546875" style="9" customWidth="1"/>
    <col min="13307" max="13307" width="0" style="9" hidden="1" customWidth="1"/>
    <col min="13308" max="13308" width="6.42578125" style="9" customWidth="1"/>
    <col min="13309" max="13309" width="11.5703125" style="9" customWidth="1"/>
    <col min="13310" max="13311" width="9.140625" style="9"/>
    <col min="13312" max="13312" width="52.140625" style="9" customWidth="1"/>
    <col min="13313" max="13539" width="9.140625" style="9"/>
    <col min="13540" max="13549" width="0" style="9" hidden="1" customWidth="1"/>
    <col min="13550" max="13550" width="1.7109375" style="9" customWidth="1"/>
    <col min="13551" max="13551" width="2.7109375" style="9" customWidth="1"/>
    <col min="13552" max="13552" width="8.5703125" style="9" customWidth="1"/>
    <col min="13553" max="13553" width="10.42578125" style="9" customWidth="1"/>
    <col min="13554" max="13554" width="0" style="9" hidden="1" customWidth="1"/>
    <col min="13555" max="13555" width="8.28515625" style="9" customWidth="1"/>
    <col min="13556" max="13557" width="0" style="9" hidden="1" customWidth="1"/>
    <col min="13558" max="13558" width="4.42578125" style="9" customWidth="1"/>
    <col min="13559" max="13559" width="11" style="9" customWidth="1"/>
    <col min="13560" max="13560" width="11.5703125" style="9" customWidth="1"/>
    <col min="13561" max="13561" width="6.85546875" style="9" customWidth="1"/>
    <col min="13562" max="13562" width="8.85546875" style="9" customWidth="1"/>
    <col min="13563" max="13563" width="0" style="9" hidden="1" customWidth="1"/>
    <col min="13564" max="13564" width="6.42578125" style="9" customWidth="1"/>
    <col min="13565" max="13565" width="11.5703125" style="9" customWidth="1"/>
    <col min="13566" max="13567" width="9.140625" style="9"/>
    <col min="13568" max="13568" width="52.140625" style="9" customWidth="1"/>
    <col min="13569" max="13795" width="9.140625" style="9"/>
    <col min="13796" max="13805" width="0" style="9" hidden="1" customWidth="1"/>
    <col min="13806" max="13806" width="1.7109375" style="9" customWidth="1"/>
    <col min="13807" max="13807" width="2.7109375" style="9" customWidth="1"/>
    <col min="13808" max="13808" width="8.5703125" style="9" customWidth="1"/>
    <col min="13809" max="13809" width="10.42578125" style="9" customWidth="1"/>
    <col min="13810" max="13810" width="0" style="9" hidden="1" customWidth="1"/>
    <col min="13811" max="13811" width="8.28515625" style="9" customWidth="1"/>
    <col min="13812" max="13813" width="0" style="9" hidden="1" customWidth="1"/>
    <col min="13814" max="13814" width="4.42578125" style="9" customWidth="1"/>
    <col min="13815" max="13815" width="11" style="9" customWidth="1"/>
    <col min="13816" max="13816" width="11.5703125" style="9" customWidth="1"/>
    <col min="13817" max="13817" width="6.85546875" style="9" customWidth="1"/>
    <col min="13818" max="13818" width="8.85546875" style="9" customWidth="1"/>
    <col min="13819" max="13819" width="0" style="9" hidden="1" customWidth="1"/>
    <col min="13820" max="13820" width="6.42578125" style="9" customWidth="1"/>
    <col min="13821" max="13821" width="11.5703125" style="9" customWidth="1"/>
    <col min="13822" max="13823" width="9.140625" style="9"/>
    <col min="13824" max="13824" width="52.140625" style="9" customWidth="1"/>
    <col min="13825" max="14051" width="9.140625" style="9"/>
    <col min="14052" max="14061" width="0" style="9" hidden="1" customWidth="1"/>
    <col min="14062" max="14062" width="1.7109375" style="9" customWidth="1"/>
    <col min="14063" max="14063" width="2.7109375" style="9" customWidth="1"/>
    <col min="14064" max="14064" width="8.5703125" style="9" customWidth="1"/>
    <col min="14065" max="14065" width="10.42578125" style="9" customWidth="1"/>
    <col min="14066" max="14066" width="0" style="9" hidden="1" customWidth="1"/>
    <col min="14067" max="14067" width="8.28515625" style="9" customWidth="1"/>
    <col min="14068" max="14069" width="0" style="9" hidden="1" customWidth="1"/>
    <col min="14070" max="14070" width="4.42578125" style="9" customWidth="1"/>
    <col min="14071" max="14071" width="11" style="9" customWidth="1"/>
    <col min="14072" max="14072" width="11.5703125" style="9" customWidth="1"/>
    <col min="14073" max="14073" width="6.85546875" style="9" customWidth="1"/>
    <col min="14074" max="14074" width="8.85546875" style="9" customWidth="1"/>
    <col min="14075" max="14075" width="0" style="9" hidden="1" customWidth="1"/>
    <col min="14076" max="14076" width="6.42578125" style="9" customWidth="1"/>
    <col min="14077" max="14077" width="11.5703125" style="9" customWidth="1"/>
    <col min="14078" max="14079" width="9.140625" style="9"/>
    <col min="14080" max="14080" width="52.140625" style="9" customWidth="1"/>
    <col min="14081" max="14307" width="9.140625" style="9"/>
    <col min="14308" max="14317" width="0" style="9" hidden="1" customWidth="1"/>
    <col min="14318" max="14318" width="1.7109375" style="9" customWidth="1"/>
    <col min="14319" max="14319" width="2.7109375" style="9" customWidth="1"/>
    <col min="14320" max="14320" width="8.5703125" style="9" customWidth="1"/>
    <col min="14321" max="14321" width="10.42578125" style="9" customWidth="1"/>
    <col min="14322" max="14322" width="0" style="9" hidden="1" customWidth="1"/>
    <col min="14323" max="14323" width="8.28515625" style="9" customWidth="1"/>
    <col min="14324" max="14325" width="0" style="9" hidden="1" customWidth="1"/>
    <col min="14326" max="14326" width="4.42578125" style="9" customWidth="1"/>
    <col min="14327" max="14327" width="11" style="9" customWidth="1"/>
    <col min="14328" max="14328" width="11.5703125" style="9" customWidth="1"/>
    <col min="14329" max="14329" width="6.85546875" style="9" customWidth="1"/>
    <col min="14330" max="14330" width="8.85546875" style="9" customWidth="1"/>
    <col min="14331" max="14331" width="0" style="9" hidden="1" customWidth="1"/>
    <col min="14332" max="14332" width="6.42578125" style="9" customWidth="1"/>
    <col min="14333" max="14333" width="11.5703125" style="9" customWidth="1"/>
    <col min="14334" max="14335" width="9.140625" style="9"/>
    <col min="14336" max="14336" width="52.140625" style="9" customWidth="1"/>
    <col min="14337" max="14563" width="9.140625" style="9"/>
    <col min="14564" max="14573" width="0" style="9" hidden="1" customWidth="1"/>
    <col min="14574" max="14574" width="1.7109375" style="9" customWidth="1"/>
    <col min="14575" max="14575" width="2.7109375" style="9" customWidth="1"/>
    <col min="14576" max="14576" width="8.5703125" style="9" customWidth="1"/>
    <col min="14577" max="14577" width="10.42578125" style="9" customWidth="1"/>
    <col min="14578" max="14578" width="0" style="9" hidden="1" customWidth="1"/>
    <col min="14579" max="14579" width="8.28515625" style="9" customWidth="1"/>
    <col min="14580" max="14581" width="0" style="9" hidden="1" customWidth="1"/>
    <col min="14582" max="14582" width="4.42578125" style="9" customWidth="1"/>
    <col min="14583" max="14583" width="11" style="9" customWidth="1"/>
    <col min="14584" max="14584" width="11.5703125" style="9" customWidth="1"/>
    <col min="14585" max="14585" width="6.85546875" style="9" customWidth="1"/>
    <col min="14586" max="14586" width="8.85546875" style="9" customWidth="1"/>
    <col min="14587" max="14587" width="0" style="9" hidden="1" customWidth="1"/>
    <col min="14588" max="14588" width="6.42578125" style="9" customWidth="1"/>
    <col min="14589" max="14589" width="11.5703125" style="9" customWidth="1"/>
    <col min="14590" max="14591" width="9.140625" style="9"/>
    <col min="14592" max="14592" width="52.140625" style="9" customWidth="1"/>
    <col min="14593" max="14819" width="9.140625" style="9"/>
    <col min="14820" max="14829" width="0" style="9" hidden="1" customWidth="1"/>
    <col min="14830" max="14830" width="1.7109375" style="9" customWidth="1"/>
    <col min="14831" max="14831" width="2.7109375" style="9" customWidth="1"/>
    <col min="14832" max="14832" width="8.5703125" style="9" customWidth="1"/>
    <col min="14833" max="14833" width="10.42578125" style="9" customWidth="1"/>
    <col min="14834" max="14834" width="0" style="9" hidden="1" customWidth="1"/>
    <col min="14835" max="14835" width="8.28515625" style="9" customWidth="1"/>
    <col min="14836" max="14837" width="0" style="9" hidden="1" customWidth="1"/>
    <col min="14838" max="14838" width="4.42578125" style="9" customWidth="1"/>
    <col min="14839" max="14839" width="11" style="9" customWidth="1"/>
    <col min="14840" max="14840" width="11.5703125" style="9" customWidth="1"/>
    <col min="14841" max="14841" width="6.85546875" style="9" customWidth="1"/>
    <col min="14842" max="14842" width="8.85546875" style="9" customWidth="1"/>
    <col min="14843" max="14843" width="0" style="9" hidden="1" customWidth="1"/>
    <col min="14844" max="14844" width="6.42578125" style="9" customWidth="1"/>
    <col min="14845" max="14845" width="11.5703125" style="9" customWidth="1"/>
    <col min="14846" max="14847" width="9.140625" style="9"/>
    <col min="14848" max="14848" width="52.140625" style="9" customWidth="1"/>
    <col min="14849" max="15075" width="9.140625" style="9"/>
    <col min="15076" max="15085" width="0" style="9" hidden="1" customWidth="1"/>
    <col min="15086" max="15086" width="1.7109375" style="9" customWidth="1"/>
    <col min="15087" max="15087" width="2.7109375" style="9" customWidth="1"/>
    <col min="15088" max="15088" width="8.5703125" style="9" customWidth="1"/>
    <col min="15089" max="15089" width="10.42578125" style="9" customWidth="1"/>
    <col min="15090" max="15090" width="0" style="9" hidden="1" customWidth="1"/>
    <col min="15091" max="15091" width="8.28515625" style="9" customWidth="1"/>
    <col min="15092" max="15093" width="0" style="9" hidden="1" customWidth="1"/>
    <col min="15094" max="15094" width="4.42578125" style="9" customWidth="1"/>
    <col min="15095" max="15095" width="11" style="9" customWidth="1"/>
    <col min="15096" max="15096" width="11.5703125" style="9" customWidth="1"/>
    <col min="15097" max="15097" width="6.85546875" style="9" customWidth="1"/>
    <col min="15098" max="15098" width="8.85546875" style="9" customWidth="1"/>
    <col min="15099" max="15099" width="0" style="9" hidden="1" customWidth="1"/>
    <col min="15100" max="15100" width="6.42578125" style="9" customWidth="1"/>
    <col min="15101" max="15101" width="11.5703125" style="9" customWidth="1"/>
    <col min="15102" max="15103" width="9.140625" style="9"/>
    <col min="15104" max="15104" width="52.140625" style="9" customWidth="1"/>
    <col min="15105" max="15331" width="9.140625" style="9"/>
    <col min="15332" max="15341" width="0" style="9" hidden="1" customWidth="1"/>
    <col min="15342" max="15342" width="1.7109375" style="9" customWidth="1"/>
    <col min="15343" max="15343" width="2.7109375" style="9" customWidth="1"/>
    <col min="15344" max="15344" width="8.5703125" style="9" customWidth="1"/>
    <col min="15345" max="15345" width="10.42578125" style="9" customWidth="1"/>
    <col min="15346" max="15346" width="0" style="9" hidden="1" customWidth="1"/>
    <col min="15347" max="15347" width="8.28515625" style="9" customWidth="1"/>
    <col min="15348" max="15349" width="0" style="9" hidden="1" customWidth="1"/>
    <col min="15350" max="15350" width="4.42578125" style="9" customWidth="1"/>
    <col min="15351" max="15351" width="11" style="9" customWidth="1"/>
    <col min="15352" max="15352" width="11.5703125" style="9" customWidth="1"/>
    <col min="15353" max="15353" width="6.85546875" style="9" customWidth="1"/>
    <col min="15354" max="15354" width="8.85546875" style="9" customWidth="1"/>
    <col min="15355" max="15355" width="0" style="9" hidden="1" customWidth="1"/>
    <col min="15356" max="15356" width="6.42578125" style="9" customWidth="1"/>
    <col min="15357" max="15357" width="11.5703125" style="9" customWidth="1"/>
    <col min="15358" max="15359" width="9.140625" style="9"/>
    <col min="15360" max="15360" width="52.140625" style="9" customWidth="1"/>
    <col min="15361" max="15587" width="9.140625" style="9"/>
    <col min="15588" max="15597" width="0" style="9" hidden="1" customWidth="1"/>
    <col min="15598" max="15598" width="1.7109375" style="9" customWidth="1"/>
    <col min="15599" max="15599" width="2.7109375" style="9" customWidth="1"/>
    <col min="15600" max="15600" width="8.5703125" style="9" customWidth="1"/>
    <col min="15601" max="15601" width="10.42578125" style="9" customWidth="1"/>
    <col min="15602" max="15602" width="0" style="9" hidden="1" customWidth="1"/>
    <col min="15603" max="15603" width="8.28515625" style="9" customWidth="1"/>
    <col min="15604" max="15605" width="0" style="9" hidden="1" customWidth="1"/>
    <col min="15606" max="15606" width="4.42578125" style="9" customWidth="1"/>
    <col min="15607" max="15607" width="11" style="9" customWidth="1"/>
    <col min="15608" max="15608" width="11.5703125" style="9" customWidth="1"/>
    <col min="15609" max="15609" width="6.85546875" style="9" customWidth="1"/>
    <col min="15610" max="15610" width="8.85546875" style="9" customWidth="1"/>
    <col min="15611" max="15611" width="0" style="9" hidden="1" customWidth="1"/>
    <col min="15612" max="15612" width="6.42578125" style="9" customWidth="1"/>
    <col min="15613" max="15613" width="11.5703125" style="9" customWidth="1"/>
    <col min="15614" max="15615" width="9.140625" style="9"/>
    <col min="15616" max="15616" width="52.140625" style="9" customWidth="1"/>
    <col min="15617" max="15843" width="9.140625" style="9"/>
    <col min="15844" max="15853" width="0" style="9" hidden="1" customWidth="1"/>
    <col min="15854" max="15854" width="1.7109375" style="9" customWidth="1"/>
    <col min="15855" max="15855" width="2.7109375" style="9" customWidth="1"/>
    <col min="15856" max="15856" width="8.5703125" style="9" customWidth="1"/>
    <col min="15857" max="15857" width="10.42578125" style="9" customWidth="1"/>
    <col min="15858" max="15858" width="0" style="9" hidden="1" customWidth="1"/>
    <col min="15859" max="15859" width="8.28515625" style="9" customWidth="1"/>
    <col min="15860" max="15861" width="0" style="9" hidden="1" customWidth="1"/>
    <col min="15862" max="15862" width="4.42578125" style="9" customWidth="1"/>
    <col min="15863" max="15863" width="11" style="9" customWidth="1"/>
    <col min="15864" max="15864" width="11.5703125" style="9" customWidth="1"/>
    <col min="15865" max="15865" width="6.85546875" style="9" customWidth="1"/>
    <col min="15866" max="15866" width="8.85546875" style="9" customWidth="1"/>
    <col min="15867" max="15867" width="0" style="9" hidden="1" customWidth="1"/>
    <col min="15868" max="15868" width="6.42578125" style="9" customWidth="1"/>
    <col min="15869" max="15869" width="11.5703125" style="9" customWidth="1"/>
    <col min="15870" max="15871" width="9.140625" style="9"/>
    <col min="15872" max="15872" width="52.140625" style="9" customWidth="1"/>
    <col min="15873" max="16099" width="9.140625" style="9"/>
    <col min="16100" max="16109" width="0" style="9" hidden="1" customWidth="1"/>
    <col min="16110" max="16110" width="1.7109375" style="9" customWidth="1"/>
    <col min="16111" max="16111" width="2.7109375" style="9" customWidth="1"/>
    <col min="16112" max="16112" width="8.5703125" style="9" customWidth="1"/>
    <col min="16113" max="16113" width="10.42578125" style="9" customWidth="1"/>
    <col min="16114" max="16114" width="0" style="9" hidden="1" customWidth="1"/>
    <col min="16115" max="16115" width="8.28515625" style="9" customWidth="1"/>
    <col min="16116" max="16117" width="0" style="9" hidden="1" customWidth="1"/>
    <col min="16118" max="16118" width="4.42578125" style="9" customWidth="1"/>
    <col min="16119" max="16119" width="11" style="9" customWidth="1"/>
    <col min="16120" max="16120" width="11.5703125" style="9" customWidth="1"/>
    <col min="16121" max="16121" width="6.85546875" style="9" customWidth="1"/>
    <col min="16122" max="16122" width="8.85546875" style="9" customWidth="1"/>
    <col min="16123" max="16123" width="0" style="9" hidden="1" customWidth="1"/>
    <col min="16124" max="16124" width="6.42578125" style="9" customWidth="1"/>
    <col min="16125" max="16125" width="11.5703125" style="9" customWidth="1"/>
    <col min="16126" max="16127" width="9.140625" style="9"/>
    <col min="16128" max="16128" width="52.140625" style="9" customWidth="1"/>
    <col min="16129" max="16384" width="9.140625" style="9"/>
  </cols>
  <sheetData>
    <row r="1" spans="1:29" ht="5.25" customHeight="1" thickBot="1" x14ac:dyDescent="0.3">
      <c r="A1" s="55"/>
      <c r="B1" s="47"/>
      <c r="C1" s="48"/>
      <c r="D1" s="47"/>
      <c r="E1" s="49"/>
      <c r="F1" s="50"/>
      <c r="G1" s="51"/>
      <c r="H1" s="51"/>
      <c r="I1" s="52"/>
      <c r="L1" s="56"/>
      <c r="AA1" s="57"/>
    </row>
    <row r="2" spans="1:29" ht="36" customHeight="1" thickTop="1" thickBot="1" x14ac:dyDescent="0.3">
      <c r="A2" s="55"/>
      <c r="B2" s="47"/>
      <c r="C2" s="48"/>
      <c r="D2" s="47"/>
      <c r="E2" s="49"/>
      <c r="F2" s="50"/>
      <c r="G2" s="51"/>
      <c r="H2" s="51"/>
      <c r="I2" s="52"/>
      <c r="K2" s="256" t="s">
        <v>262</v>
      </c>
      <c r="L2" s="256"/>
      <c r="M2" s="256"/>
      <c r="N2" s="256"/>
      <c r="P2" s="84"/>
      <c r="U2" s="161">
        <v>1</v>
      </c>
      <c r="V2" s="86" t="s">
        <v>254</v>
      </c>
      <c r="AA2" s="57"/>
      <c r="AC2" s="87"/>
    </row>
    <row r="3" spans="1:29" s="15" customFormat="1" ht="6.75" customHeight="1" thickTop="1" thickBot="1" x14ac:dyDescent="0.3">
      <c r="A3" s="53"/>
      <c r="B3" s="54"/>
      <c r="C3" s="49"/>
      <c r="D3" s="54"/>
      <c r="E3" s="49"/>
      <c r="F3" s="50"/>
      <c r="G3" s="49"/>
      <c r="H3" s="49"/>
      <c r="I3" s="54"/>
      <c r="L3" s="61"/>
      <c r="M3" s="11"/>
      <c r="O3" s="11"/>
      <c r="P3" s="12"/>
      <c r="Q3" s="11"/>
      <c r="R3" s="11"/>
      <c r="S3" s="38"/>
      <c r="V3" s="58"/>
      <c r="X3" s="58"/>
      <c r="Y3" s="58" t="s">
        <v>211</v>
      </c>
      <c r="AA3" s="57"/>
    </row>
    <row r="4" spans="1:29" s="16" customFormat="1" ht="33" customHeight="1" thickBot="1" x14ac:dyDescent="0.3">
      <c r="B4" s="17"/>
      <c r="C4" s="18"/>
      <c r="D4" s="19"/>
      <c r="E4" s="20"/>
      <c r="F4" s="46"/>
      <c r="G4" s="21"/>
      <c r="H4" s="21"/>
      <c r="I4" s="22"/>
      <c r="L4" s="267" t="s">
        <v>263</v>
      </c>
      <c r="M4" s="267"/>
      <c r="N4" s="267"/>
      <c r="O4" s="88"/>
      <c r="P4" s="89"/>
      <c r="Q4" s="88"/>
      <c r="R4" s="88"/>
      <c r="S4" s="88"/>
      <c r="T4" s="90"/>
      <c r="U4" s="270" t="s">
        <v>253</v>
      </c>
      <c r="V4" s="477" t="s">
        <v>264</v>
      </c>
      <c r="W4" s="478"/>
      <c r="X4" s="479"/>
      <c r="Y4" s="112" t="s">
        <v>212</v>
      </c>
      <c r="Z4" s="272" t="s">
        <v>235</v>
      </c>
      <c r="AA4" s="509" t="s">
        <v>237</v>
      </c>
      <c r="AB4" s="250" t="s">
        <v>235</v>
      </c>
      <c r="AC4" s="520" t="s">
        <v>282</v>
      </c>
    </row>
    <row r="5" spans="1:29" ht="8.25" customHeight="1" thickBot="1" x14ac:dyDescent="0.25">
      <c r="B5" s="23"/>
      <c r="C5" s="93" t="s">
        <v>213</v>
      </c>
      <c r="D5" s="94" t="s">
        <v>214</v>
      </c>
      <c r="E5" s="93"/>
      <c r="F5" s="99">
        <v>1</v>
      </c>
      <c r="G5" s="95"/>
      <c r="H5" s="95"/>
      <c r="I5" s="96"/>
      <c r="L5" s="268"/>
      <c r="M5" s="268"/>
      <c r="N5" s="268"/>
      <c r="O5" s="78"/>
      <c r="P5" s="76">
        <f>$U$2*4</f>
        <v>4</v>
      </c>
      <c r="Q5" s="79"/>
      <c r="R5" s="79"/>
      <c r="S5" s="257"/>
      <c r="T5" s="91"/>
      <c r="U5" s="271"/>
      <c r="V5" s="480" t="s">
        <v>260</v>
      </c>
      <c r="W5" s="481" t="s">
        <v>234</v>
      </c>
      <c r="X5" s="482" t="s">
        <v>261</v>
      </c>
      <c r="Y5" s="113"/>
      <c r="Z5" s="273"/>
      <c r="AA5" s="510" t="s">
        <v>259</v>
      </c>
      <c r="AB5" s="251"/>
      <c r="AC5" s="521" t="s">
        <v>281</v>
      </c>
    </row>
    <row r="6" spans="1:29" ht="12" customHeight="1" thickBot="1" x14ac:dyDescent="0.25">
      <c r="B6" s="23"/>
      <c r="C6" s="93" t="s">
        <v>216</v>
      </c>
      <c r="D6" s="95"/>
      <c r="E6" s="93"/>
      <c r="F6" s="92" t="s">
        <v>233</v>
      </c>
      <c r="G6" s="97" t="s">
        <v>217</v>
      </c>
      <c r="H6" s="93"/>
      <c r="I6" s="96"/>
      <c r="L6" s="269"/>
      <c r="M6" s="268"/>
      <c r="N6" s="268"/>
      <c r="O6" s="80"/>
      <c r="P6" s="77"/>
      <c r="Q6" s="80"/>
      <c r="R6" s="80"/>
      <c r="S6" s="257"/>
      <c r="T6" s="140"/>
      <c r="U6" s="271"/>
      <c r="V6" s="480"/>
      <c r="W6" s="481"/>
      <c r="X6" s="483"/>
      <c r="Y6" s="114"/>
      <c r="Z6" s="141"/>
      <c r="AA6" s="510"/>
      <c r="AB6" s="14"/>
      <c r="AC6" s="521"/>
    </row>
    <row r="7" spans="1:29" x14ac:dyDescent="0.2">
      <c r="B7" s="23"/>
      <c r="C7" s="100"/>
      <c r="D7" s="101" t="s">
        <v>138</v>
      </c>
      <c r="E7" s="102" t="str">
        <f>IF(ISNUMBER(C7),F$5*(G7*C7)," ")</f>
        <v xml:space="preserve"> </v>
      </c>
      <c r="F7" s="103" t="str">
        <f>IF(ISNUMBER(C7),F$5*E7/E$26, " ")</f>
        <v xml:space="preserve"> </v>
      </c>
      <c r="G7" s="168">
        <v>9.9310310755314699</v>
      </c>
      <c r="H7" s="98">
        <f>IF(ISNUMBER(F7),F7/G7,0)</f>
        <v>0</v>
      </c>
      <c r="I7" s="96"/>
      <c r="L7" s="23"/>
      <c r="M7" s="158">
        <v>1</v>
      </c>
      <c r="N7" s="174" t="s">
        <v>265</v>
      </c>
      <c r="O7" s="142">
        <f>IF(ISNUMBER(M7),P$5*(M7/Q7)," ")</f>
        <v>0.40277791596638779</v>
      </c>
      <c r="P7" s="143">
        <f t="shared" ref="P7:P24" si="0">IF(ISNUMBER(M7),P$5*O7/SUM(O$7:O$24), " ")</f>
        <v>0.21189237812214148</v>
      </c>
      <c r="Q7" s="144">
        <f>G7</f>
        <v>9.9310310755314699</v>
      </c>
      <c r="R7" s="145">
        <f>IF(ISNUMBER(P7),P7*Q7,0)</f>
        <v>2.1043097917992517</v>
      </c>
      <c r="S7" s="146"/>
      <c r="T7" s="146"/>
      <c r="U7" s="146"/>
      <c r="V7" s="484">
        <f>IF(ISNUMBER(P7),INT(P7)," ")</f>
        <v>0</v>
      </c>
      <c r="W7" s="485" t="str">
        <f>IF(ISNUMBER(M7),"+"," ")</f>
        <v>+</v>
      </c>
      <c r="X7" s="486">
        <f>IF(ISBLANK(X$5)," ",IF(ISNUMBER(M7),(P7-V7)*32," "))</f>
        <v>6.7805560999085275</v>
      </c>
      <c r="Y7" s="147" t="str">
        <f>IF(ISBLANK(Y$5)," ",IF(ISNUMBER(M7),(P7-V7)*192," "))</f>
        <v xml:space="preserve"> </v>
      </c>
      <c r="Z7" s="148" t="s">
        <v>251</v>
      </c>
      <c r="AA7" s="511">
        <f>IF(ISBLANK(AA$5)," ",IF(ISNUMBER(M7),(P7*Q7*0.45359237)/4," "))</f>
        <v>0.23862471641910729</v>
      </c>
      <c r="AB7" s="149" t="s">
        <v>251</v>
      </c>
      <c r="AC7" s="522" t="str">
        <f t="shared" ref="AC7:AC24" si="1">IF(ISNUMBER(M7), ROUNDDOWN(AA7*2.2046226218,0) &amp; " lb + " &amp; ROUND(((AA7*2.2046226218)-TRUNC(AA7*2.2046226218))*16,1) &amp; " oz (" &amp; ROUND(AA7*2.2046226218,2) &amp; " lbs)", " ")</f>
        <v>0 lb + 8.4 oz (0.53 lbs)</v>
      </c>
    </row>
    <row r="8" spans="1:29" x14ac:dyDescent="0.2">
      <c r="B8" s="23"/>
      <c r="C8" s="104" t="s">
        <v>218</v>
      </c>
      <c r="D8" s="105" t="s">
        <v>228</v>
      </c>
      <c r="E8" s="93" t="str">
        <f t="shared" ref="E8:E24" si="2">IF(ISNUMBER(C8),F$5*(G8*C8)," ")</f>
        <v xml:space="preserve"> </v>
      </c>
      <c r="F8" s="106" t="str">
        <f t="shared" ref="F8:F24" si="3">IF(ISNUMBER(C8),F$5*E8/E$26, " ")</f>
        <v xml:space="preserve"> </v>
      </c>
      <c r="G8" s="168">
        <v>8.6825585974646593</v>
      </c>
      <c r="H8" s="98">
        <f t="shared" ref="H8:H23" si="4">IF(ISNUMBER(F8),F8/G8,0)</f>
        <v>0</v>
      </c>
      <c r="I8" s="96"/>
      <c r="L8" s="23"/>
      <c r="M8" s="159"/>
      <c r="N8" s="175" t="s">
        <v>266</v>
      </c>
      <c r="O8" s="120" t="str">
        <f t="shared" ref="O8:O24" si="5">IF(ISNUMBER(M8),P$5*(M8/Q8)," ")</f>
        <v xml:space="preserve"> </v>
      </c>
      <c r="P8" s="121" t="str">
        <f t="shared" si="0"/>
        <v xml:space="preserve"> </v>
      </c>
      <c r="Q8" s="122">
        <f t="shared" ref="Q8:Q24" si="6">G8</f>
        <v>8.6825585974646593</v>
      </c>
      <c r="R8" s="123">
        <f t="shared" ref="R8:R24" si="7">IF(ISNUMBER(P8),P8*Q8,0)</f>
        <v>0</v>
      </c>
      <c r="S8" s="124"/>
      <c r="T8" s="124"/>
      <c r="U8" s="124"/>
      <c r="V8" s="487" t="str">
        <f>IF(ISNUMBER(P8),INT(P8)," ")</f>
        <v xml:space="preserve"> </v>
      </c>
      <c r="W8" s="488" t="str">
        <f t="shared" ref="W8:W24" si="8">IF(ISNUMBER(M8),"+"," ")</f>
        <v xml:space="preserve"> </v>
      </c>
      <c r="X8" s="489" t="str">
        <f>IF(ISBLANK(X$5)," ",IF(ISNUMBER(M8),(P8-V8)*32," "))</f>
        <v xml:space="preserve"> </v>
      </c>
      <c r="Y8" s="125" t="str">
        <f>IF(ISBLANK(Y$5)," ",IF(ISNUMBER(M8),(P8-V8)*192," "))</f>
        <v xml:space="preserve"> </v>
      </c>
      <c r="Z8" s="126" t="s">
        <v>241</v>
      </c>
      <c r="AA8" s="512" t="str">
        <f t="shared" ref="AA8:AA24" si="9">IF(ISBLANK(AA$5)," ",IF(ISNUMBER(M8),(P8*Q8*0.45359237)/4," "))</f>
        <v xml:space="preserve"> </v>
      </c>
      <c r="AB8" s="127" t="s">
        <v>241</v>
      </c>
      <c r="AC8" s="523" t="str">
        <f t="shared" si="1"/>
        <v xml:space="preserve"> </v>
      </c>
    </row>
    <row r="9" spans="1:29" x14ac:dyDescent="0.2">
      <c r="B9" s="23"/>
      <c r="C9" s="104" t="s">
        <v>218</v>
      </c>
      <c r="D9" s="105" t="s">
        <v>65</v>
      </c>
      <c r="E9" s="93" t="str">
        <f t="shared" si="2"/>
        <v xml:space="preserve"> </v>
      </c>
      <c r="F9" s="106" t="str">
        <f t="shared" si="3"/>
        <v xml:space="preserve"> </v>
      </c>
      <c r="G9" s="168">
        <v>9.4962355133170195</v>
      </c>
      <c r="H9" s="98">
        <f t="shared" si="4"/>
        <v>0</v>
      </c>
      <c r="I9" s="96"/>
      <c r="L9" s="23"/>
      <c r="M9" s="159"/>
      <c r="N9" s="175" t="s">
        <v>279</v>
      </c>
      <c r="O9" s="120" t="str">
        <f t="shared" si="5"/>
        <v xml:space="preserve"> </v>
      </c>
      <c r="P9" s="121" t="str">
        <f t="shared" si="0"/>
        <v xml:space="preserve"> </v>
      </c>
      <c r="Q9" s="122">
        <f t="shared" si="6"/>
        <v>9.4962355133170195</v>
      </c>
      <c r="R9" s="123">
        <f t="shared" si="7"/>
        <v>0</v>
      </c>
      <c r="S9" s="124"/>
      <c r="T9" s="124"/>
      <c r="U9" s="124"/>
      <c r="V9" s="487" t="str">
        <f t="shared" ref="V9:V24" si="10">IF(ISNUMBER(P9),INT(P9)," ")</f>
        <v xml:space="preserve"> </v>
      </c>
      <c r="W9" s="488" t="str">
        <f t="shared" si="8"/>
        <v xml:space="preserve"> </v>
      </c>
      <c r="X9" s="489" t="str">
        <f t="shared" ref="X9:X23" si="11">IF(ISBLANK(X$5)," ",IF(ISNUMBER(M9),(P9-V9)*32," "))</f>
        <v xml:space="preserve"> </v>
      </c>
      <c r="Y9" s="125" t="str">
        <f>IF(ISBLANK(Y$5)," ",IF(ISNUMBER(M9),(P9-V9)*192," "))</f>
        <v xml:space="preserve"> </v>
      </c>
      <c r="Z9" s="126" t="s">
        <v>245</v>
      </c>
      <c r="AA9" s="512" t="str">
        <f t="shared" si="9"/>
        <v xml:space="preserve"> </v>
      </c>
      <c r="AB9" s="127" t="s">
        <v>245</v>
      </c>
      <c r="AC9" s="523" t="str">
        <f t="shared" si="1"/>
        <v xml:space="preserve"> </v>
      </c>
    </row>
    <row r="10" spans="1:29" x14ac:dyDescent="0.2">
      <c r="B10" s="23"/>
      <c r="C10" s="104"/>
      <c r="D10" s="105" t="s">
        <v>229</v>
      </c>
      <c r="E10" s="93" t="str">
        <f t="shared" si="2"/>
        <v xml:space="preserve"> </v>
      </c>
      <c r="F10" s="106" t="str">
        <f t="shared" si="3"/>
        <v xml:space="preserve"> </v>
      </c>
      <c r="G10" s="168">
        <v>8.6842279094843793</v>
      </c>
      <c r="H10" s="98">
        <f t="shared" si="4"/>
        <v>0</v>
      </c>
      <c r="I10" s="96"/>
      <c r="L10" s="23"/>
      <c r="M10" s="159"/>
      <c r="N10" s="175" t="s">
        <v>267</v>
      </c>
      <c r="O10" s="120" t="str">
        <f t="shared" si="5"/>
        <v xml:space="preserve"> </v>
      </c>
      <c r="P10" s="121" t="str">
        <f t="shared" si="0"/>
        <v xml:space="preserve"> </v>
      </c>
      <c r="Q10" s="122">
        <f t="shared" si="6"/>
        <v>8.6842279094843793</v>
      </c>
      <c r="R10" s="123">
        <f t="shared" si="7"/>
        <v>0</v>
      </c>
      <c r="S10" s="124"/>
      <c r="T10" s="124"/>
      <c r="U10" s="124"/>
      <c r="V10" s="487" t="str">
        <f t="shared" si="10"/>
        <v xml:space="preserve"> </v>
      </c>
      <c r="W10" s="488" t="str">
        <f t="shared" si="8"/>
        <v xml:space="preserve"> </v>
      </c>
      <c r="X10" s="489" t="str">
        <f t="shared" si="11"/>
        <v xml:space="preserve"> </v>
      </c>
      <c r="Y10" s="125" t="str">
        <f>IF(ISBLANK(Y$5)," ",IF(ISNUMBER(M10),(P10-V10)*192," "))</f>
        <v xml:space="preserve"> </v>
      </c>
      <c r="Z10" s="126" t="s">
        <v>244</v>
      </c>
      <c r="AA10" s="512" t="str">
        <f t="shared" si="9"/>
        <v xml:space="preserve"> </v>
      </c>
      <c r="AB10" s="127" t="s">
        <v>244</v>
      </c>
      <c r="AC10" s="523" t="str">
        <f t="shared" si="1"/>
        <v xml:space="preserve"> </v>
      </c>
    </row>
    <row r="11" spans="1:29" x14ac:dyDescent="0.2">
      <c r="B11" s="23"/>
      <c r="C11" s="104" t="s">
        <v>218</v>
      </c>
      <c r="D11" s="105" t="s">
        <v>232</v>
      </c>
      <c r="E11" s="93" t="str">
        <f t="shared" si="2"/>
        <v xml:space="preserve"> </v>
      </c>
      <c r="F11" s="106" t="str">
        <f t="shared" si="3"/>
        <v xml:space="preserve"> </v>
      </c>
      <c r="G11" s="168">
        <v>10.1655</v>
      </c>
      <c r="H11" s="98">
        <f t="shared" si="4"/>
        <v>0</v>
      </c>
      <c r="I11" s="96"/>
      <c r="L11" s="23"/>
      <c r="M11" s="159"/>
      <c r="N11" s="175" t="s">
        <v>268</v>
      </c>
      <c r="O11" s="120" t="str">
        <f t="shared" si="5"/>
        <v xml:space="preserve"> </v>
      </c>
      <c r="P11" s="121" t="str">
        <f t="shared" si="0"/>
        <v xml:space="preserve"> </v>
      </c>
      <c r="Q11" s="122">
        <f t="shared" si="6"/>
        <v>10.1655</v>
      </c>
      <c r="R11" s="123">
        <f t="shared" si="7"/>
        <v>0</v>
      </c>
      <c r="S11" s="124"/>
      <c r="T11" s="124"/>
      <c r="U11" s="124"/>
      <c r="V11" s="487" t="str">
        <f t="shared" si="10"/>
        <v xml:space="preserve"> </v>
      </c>
      <c r="W11" s="488" t="str">
        <f t="shared" si="8"/>
        <v xml:space="preserve"> </v>
      </c>
      <c r="X11" s="489" t="str">
        <f t="shared" si="11"/>
        <v xml:space="preserve"> </v>
      </c>
      <c r="Y11" s="125" t="str">
        <f t="shared" ref="Y11:Y23" si="12">IF(ISBLANK(Y$5)," ",IF(ISNUMBER(M11),(P11-V11)*192," "))</f>
        <v xml:space="preserve"> </v>
      </c>
      <c r="Z11" s="126" t="s">
        <v>240</v>
      </c>
      <c r="AA11" s="512" t="str">
        <f t="shared" si="9"/>
        <v xml:space="preserve"> </v>
      </c>
      <c r="AB11" s="127" t="s">
        <v>240</v>
      </c>
      <c r="AC11" s="523" t="str">
        <f t="shared" si="1"/>
        <v xml:space="preserve"> </v>
      </c>
    </row>
    <row r="12" spans="1:29" x14ac:dyDescent="0.2">
      <c r="B12" s="23"/>
      <c r="C12" s="104" t="s">
        <v>218</v>
      </c>
      <c r="D12" s="105" t="s">
        <v>182</v>
      </c>
      <c r="E12" s="93" t="str">
        <f t="shared" si="2"/>
        <v xml:space="preserve"> </v>
      </c>
      <c r="F12" s="106" t="str">
        <f t="shared" si="3"/>
        <v xml:space="preserve"> </v>
      </c>
      <c r="G12" s="168">
        <v>9.18161401692746</v>
      </c>
      <c r="H12" s="98">
        <f t="shared" si="4"/>
        <v>0</v>
      </c>
      <c r="I12" s="96"/>
      <c r="L12" s="23"/>
      <c r="M12" s="159"/>
      <c r="N12" s="175" t="s">
        <v>278</v>
      </c>
      <c r="O12" s="120" t="str">
        <f t="shared" si="5"/>
        <v xml:space="preserve"> </v>
      </c>
      <c r="P12" s="121" t="str">
        <f t="shared" si="0"/>
        <v xml:space="preserve"> </v>
      </c>
      <c r="Q12" s="122">
        <f t="shared" si="6"/>
        <v>9.18161401692746</v>
      </c>
      <c r="R12" s="123">
        <f>IF(ISNUMBER(P12),P12*Q12,0)</f>
        <v>0</v>
      </c>
      <c r="S12" s="124"/>
      <c r="T12" s="124"/>
      <c r="U12" s="124"/>
      <c r="V12" s="487" t="str">
        <f>IF(ISNUMBER(P12),INT(P12)," ")</f>
        <v xml:space="preserve"> </v>
      </c>
      <c r="W12" s="488" t="str">
        <f t="shared" si="8"/>
        <v xml:space="preserve"> </v>
      </c>
      <c r="X12" s="489" t="str">
        <f t="shared" si="11"/>
        <v xml:space="preserve"> </v>
      </c>
      <c r="Y12" s="125" t="str">
        <f t="shared" si="12"/>
        <v xml:space="preserve"> </v>
      </c>
      <c r="Z12" s="126" t="s">
        <v>238</v>
      </c>
      <c r="AA12" s="512" t="str">
        <f t="shared" si="9"/>
        <v xml:space="preserve"> </v>
      </c>
      <c r="AB12" s="127" t="s">
        <v>238</v>
      </c>
      <c r="AC12" s="523" t="str">
        <f t="shared" si="1"/>
        <v xml:space="preserve"> </v>
      </c>
    </row>
    <row r="13" spans="1:29" x14ac:dyDescent="0.2">
      <c r="B13" s="23"/>
      <c r="C13" s="104"/>
      <c r="D13" s="105" t="s">
        <v>25</v>
      </c>
      <c r="E13" s="93"/>
      <c r="F13" s="106" t="str">
        <f t="shared" si="3"/>
        <v xml:space="preserve"> </v>
      </c>
      <c r="G13" s="168">
        <v>9.2166644704344201</v>
      </c>
      <c r="H13" s="98">
        <f t="shared" si="4"/>
        <v>0</v>
      </c>
      <c r="I13" s="96"/>
      <c r="L13" s="23"/>
      <c r="M13" s="159">
        <v>1</v>
      </c>
      <c r="N13" s="175" t="s">
        <v>269</v>
      </c>
      <c r="O13" s="120">
        <f t="shared" si="5"/>
        <v>0.43399648678015323</v>
      </c>
      <c r="P13" s="121">
        <f t="shared" si="0"/>
        <v>0.22831576418448771</v>
      </c>
      <c r="Q13" s="122">
        <f t="shared" si="6"/>
        <v>9.2166644704344201</v>
      </c>
      <c r="R13" s="123">
        <f t="shared" ref="R13:R14" si="13">IF(ISNUMBER(P13),P13*Q13,0)</f>
        <v>2.1043097917992513</v>
      </c>
      <c r="S13" s="124"/>
      <c r="T13" s="124"/>
      <c r="U13" s="124"/>
      <c r="V13" s="487">
        <f t="shared" ref="V13:V14" si="14">IF(ISNUMBER(P13),INT(P13)," ")</f>
        <v>0</v>
      </c>
      <c r="W13" s="488" t="str">
        <f t="shared" si="8"/>
        <v>+</v>
      </c>
      <c r="X13" s="489">
        <f t="shared" si="11"/>
        <v>7.3061044539036066</v>
      </c>
      <c r="Y13" s="125"/>
      <c r="Z13" s="126" t="s">
        <v>252</v>
      </c>
      <c r="AA13" s="512">
        <f t="shared" si="9"/>
        <v>0.23862471641910724</v>
      </c>
      <c r="AB13" s="127" t="s">
        <v>252</v>
      </c>
      <c r="AC13" s="523" t="str">
        <f t="shared" si="1"/>
        <v>0 lb + 8.4 oz (0.53 lbs)</v>
      </c>
    </row>
    <row r="14" spans="1:29" x14ac:dyDescent="0.2">
      <c r="B14" s="23"/>
      <c r="C14" s="104"/>
      <c r="D14" s="105" t="s">
        <v>255</v>
      </c>
      <c r="E14" s="93"/>
      <c r="F14" s="106" t="str">
        <f t="shared" si="3"/>
        <v xml:space="preserve"> </v>
      </c>
      <c r="G14" s="168">
        <v>9.6689853816056797</v>
      </c>
      <c r="H14" s="98">
        <f t="shared" si="4"/>
        <v>0</v>
      </c>
      <c r="I14" s="96"/>
      <c r="L14" s="23"/>
      <c r="M14" s="159"/>
      <c r="N14" s="175" t="s">
        <v>270</v>
      </c>
      <c r="O14" s="120" t="str">
        <f t="shared" si="5"/>
        <v xml:space="preserve"> </v>
      </c>
      <c r="P14" s="121" t="str">
        <f t="shared" si="0"/>
        <v xml:space="preserve"> </v>
      </c>
      <c r="Q14" s="122">
        <f t="shared" si="6"/>
        <v>9.6689853816056797</v>
      </c>
      <c r="R14" s="123">
        <f t="shared" si="13"/>
        <v>0</v>
      </c>
      <c r="S14" s="124"/>
      <c r="T14" s="124"/>
      <c r="U14" s="124"/>
      <c r="V14" s="487" t="str">
        <f t="shared" si="14"/>
        <v xml:space="preserve"> </v>
      </c>
      <c r="W14" s="488" t="str">
        <f t="shared" si="8"/>
        <v xml:space="preserve"> </v>
      </c>
      <c r="X14" s="489" t="str">
        <f t="shared" si="11"/>
        <v xml:space="preserve"> </v>
      </c>
      <c r="Y14" s="125"/>
      <c r="Z14" s="126" t="s">
        <v>257</v>
      </c>
      <c r="AA14" s="512" t="str">
        <f t="shared" si="9"/>
        <v xml:space="preserve"> </v>
      </c>
      <c r="AB14" s="127" t="s">
        <v>257</v>
      </c>
      <c r="AC14" s="523" t="str">
        <f t="shared" si="1"/>
        <v xml:space="preserve"> </v>
      </c>
    </row>
    <row r="15" spans="1:29" x14ac:dyDescent="0.2">
      <c r="B15" s="23"/>
      <c r="C15" s="104" t="s">
        <v>218</v>
      </c>
      <c r="D15" s="105" t="s">
        <v>14</v>
      </c>
      <c r="E15" s="93" t="str">
        <f t="shared" si="2"/>
        <v xml:space="preserve"> </v>
      </c>
      <c r="F15" s="106" t="str">
        <f t="shared" si="3"/>
        <v xml:space="preserve"> </v>
      </c>
      <c r="G15" s="168">
        <v>8.9070502092952886</v>
      </c>
      <c r="H15" s="98">
        <f t="shared" si="4"/>
        <v>0</v>
      </c>
      <c r="I15" s="96"/>
      <c r="L15" s="23"/>
      <c r="M15" s="159"/>
      <c r="N15" s="175" t="s">
        <v>271</v>
      </c>
      <c r="O15" s="120" t="str">
        <f>IF(ISNUMBER(M15),P$5*(M15/Q15)," ")</f>
        <v xml:space="preserve"> </v>
      </c>
      <c r="P15" s="121" t="str">
        <f>IF(ISNUMBER(M15),P$5*O15/SUM(O$7:O$24), " ")</f>
        <v xml:space="preserve"> </v>
      </c>
      <c r="Q15" s="122">
        <f t="shared" si="6"/>
        <v>8.9070502092952886</v>
      </c>
      <c r="R15" s="123">
        <f t="shared" si="7"/>
        <v>0</v>
      </c>
      <c r="S15" s="124"/>
      <c r="T15" s="124"/>
      <c r="U15" s="124"/>
      <c r="V15" s="487" t="str">
        <f t="shared" si="10"/>
        <v xml:space="preserve"> </v>
      </c>
      <c r="W15" s="488" t="str">
        <f>IF(ISNUMBER(M15),"+"," ")</f>
        <v xml:space="preserve"> </v>
      </c>
      <c r="X15" s="489" t="str">
        <f>IF(ISBLANK(X$5)," ",IF(ISNUMBER(M15),(P15-V15)*32," "))</f>
        <v xml:space="preserve"> </v>
      </c>
      <c r="Y15" s="125" t="str">
        <f>IF(ISBLANK(Y$5)," ",IF(ISNUMBER(M15),(P15-V15)*192," "))</f>
        <v xml:space="preserve"> </v>
      </c>
      <c r="Z15" s="126" t="s">
        <v>248</v>
      </c>
      <c r="AA15" s="512" t="str">
        <f>IF(ISBLANK(AA$5)," ",IF(ISNUMBER(M15),(P15*Q15*0.45359237)/4," "))</f>
        <v xml:space="preserve"> </v>
      </c>
      <c r="AB15" s="127" t="s">
        <v>248</v>
      </c>
      <c r="AC15" s="523" t="str">
        <f>IF(ISNUMBER(M15), ROUNDDOWN(AA15*2.2046226218,0) &amp; " lb + " &amp; ROUND(((AA15*2.2046226218)-TRUNC(AA15*2.2046226218))*16,1) &amp; " oz (" &amp; ROUND(AA15*2.2046226218,2) &amp; " lbs)", " ")</f>
        <v xml:space="preserve"> </v>
      </c>
    </row>
    <row r="16" spans="1:29" x14ac:dyDescent="0.2">
      <c r="B16" s="23"/>
      <c r="C16" s="104"/>
      <c r="D16" s="105" t="s">
        <v>159</v>
      </c>
      <c r="E16" s="93" t="str">
        <f t="shared" si="2"/>
        <v xml:space="preserve"> </v>
      </c>
      <c r="F16" s="106" t="str">
        <f t="shared" si="3"/>
        <v xml:space="preserve"> </v>
      </c>
      <c r="G16" s="168">
        <v>8.8669922677562489</v>
      </c>
      <c r="H16" s="98">
        <f t="shared" si="4"/>
        <v>0</v>
      </c>
      <c r="I16" s="96"/>
      <c r="L16" s="23"/>
      <c r="M16" s="159">
        <v>15</v>
      </c>
      <c r="N16" s="175" t="s">
        <v>272</v>
      </c>
      <c r="O16" s="120">
        <f t="shared" si="5"/>
        <v>6.7666688081123949</v>
      </c>
      <c r="P16" s="121">
        <f t="shared" si="0"/>
        <v>3.5597918576933707</v>
      </c>
      <c r="Q16" s="122">
        <f t="shared" si="6"/>
        <v>8.8669922677562489</v>
      </c>
      <c r="R16" s="123">
        <f t="shared" si="7"/>
        <v>31.564646876988771</v>
      </c>
      <c r="S16" s="124"/>
      <c r="T16" s="124"/>
      <c r="U16" s="124"/>
      <c r="V16" s="487">
        <f t="shared" si="10"/>
        <v>3</v>
      </c>
      <c r="W16" s="488" t="str">
        <f t="shared" si="8"/>
        <v>+</v>
      </c>
      <c r="X16" s="489">
        <f t="shared" si="11"/>
        <v>17.913339446187862</v>
      </c>
      <c r="Y16" s="125" t="str">
        <f t="shared" si="12"/>
        <v xml:space="preserve"> </v>
      </c>
      <c r="Z16" s="126" t="s">
        <v>250</v>
      </c>
      <c r="AA16" s="512">
        <f t="shared" si="9"/>
        <v>3.5793707462866089</v>
      </c>
      <c r="AB16" s="127" t="s">
        <v>250</v>
      </c>
      <c r="AC16" s="523" t="str">
        <f t="shared" si="1"/>
        <v>7 lb + 14.3 oz (7.89 lbs)</v>
      </c>
    </row>
    <row r="17" spans="2:29" x14ac:dyDescent="0.2">
      <c r="B17" s="23"/>
      <c r="C17" s="104"/>
      <c r="D17" s="105" t="s">
        <v>76</v>
      </c>
      <c r="E17" s="93" t="str">
        <f t="shared" si="2"/>
        <v xml:space="preserve"> </v>
      </c>
      <c r="F17" s="106" t="str">
        <f t="shared" si="3"/>
        <v xml:space="preserve"> </v>
      </c>
      <c r="G17" s="168">
        <v>8.8836830767308506</v>
      </c>
      <c r="H17" s="98">
        <f t="shared" si="4"/>
        <v>0</v>
      </c>
      <c r="I17" s="96"/>
      <c r="L17" s="23"/>
      <c r="M17" s="159"/>
      <c r="N17" s="175" t="s">
        <v>280</v>
      </c>
      <c r="O17" s="120" t="str">
        <f t="shared" si="5"/>
        <v xml:space="preserve"> </v>
      </c>
      <c r="P17" s="121" t="str">
        <f t="shared" si="0"/>
        <v xml:space="preserve"> </v>
      </c>
      <c r="Q17" s="122">
        <f t="shared" si="6"/>
        <v>8.8836830767308506</v>
      </c>
      <c r="R17" s="123">
        <f t="shared" si="7"/>
        <v>0</v>
      </c>
      <c r="S17" s="124"/>
      <c r="T17" s="124"/>
      <c r="U17" s="124"/>
      <c r="V17" s="487" t="str">
        <f t="shared" si="10"/>
        <v xml:space="preserve"> </v>
      </c>
      <c r="W17" s="488" t="str">
        <f t="shared" si="8"/>
        <v xml:space="preserve"> </v>
      </c>
      <c r="X17" s="489" t="str">
        <f t="shared" si="11"/>
        <v xml:space="preserve"> </v>
      </c>
      <c r="Y17" s="125" t="str">
        <f t="shared" si="12"/>
        <v xml:space="preserve"> </v>
      </c>
      <c r="Z17" s="126" t="s">
        <v>247</v>
      </c>
      <c r="AA17" s="512" t="str">
        <f t="shared" si="9"/>
        <v xml:space="preserve"> </v>
      </c>
      <c r="AB17" s="127" t="s">
        <v>247</v>
      </c>
      <c r="AC17" s="523" t="str">
        <f t="shared" si="1"/>
        <v xml:space="preserve"> </v>
      </c>
    </row>
    <row r="18" spans="2:29" x14ac:dyDescent="0.2">
      <c r="B18" s="23"/>
      <c r="C18" s="104"/>
      <c r="D18" s="105" t="s">
        <v>26</v>
      </c>
      <c r="E18" s="93" t="str">
        <f t="shared" si="2"/>
        <v xml:space="preserve"> </v>
      </c>
      <c r="F18" s="106" t="str">
        <f t="shared" si="3"/>
        <v xml:space="preserve"> </v>
      </c>
      <c r="G18" s="168">
        <v>8.8745031317948193</v>
      </c>
      <c r="H18" s="98">
        <f t="shared" si="4"/>
        <v>0</v>
      </c>
      <c r="I18" s="96"/>
      <c r="L18" s="23"/>
      <c r="M18" s="159"/>
      <c r="N18" s="175" t="s">
        <v>273</v>
      </c>
      <c r="O18" s="120" t="str">
        <f t="shared" si="5"/>
        <v xml:space="preserve"> </v>
      </c>
      <c r="P18" s="121" t="str">
        <f t="shared" si="0"/>
        <v xml:space="preserve"> </v>
      </c>
      <c r="Q18" s="122">
        <f t="shared" si="6"/>
        <v>8.8745031317948193</v>
      </c>
      <c r="R18" s="123">
        <f t="shared" si="7"/>
        <v>0</v>
      </c>
      <c r="S18" s="124"/>
      <c r="T18" s="124"/>
      <c r="U18" s="124"/>
      <c r="V18" s="487" t="str">
        <f t="shared" si="10"/>
        <v xml:space="preserve"> </v>
      </c>
      <c r="W18" s="488" t="str">
        <f t="shared" si="8"/>
        <v xml:space="preserve"> </v>
      </c>
      <c r="X18" s="489" t="str">
        <f t="shared" si="11"/>
        <v xml:space="preserve"> </v>
      </c>
      <c r="Y18" s="125" t="str">
        <f t="shared" si="12"/>
        <v xml:space="preserve"> </v>
      </c>
      <c r="Z18" s="126" t="s">
        <v>249</v>
      </c>
      <c r="AA18" s="512" t="str">
        <f t="shared" si="9"/>
        <v xml:space="preserve"> </v>
      </c>
      <c r="AB18" s="127" t="s">
        <v>249</v>
      </c>
      <c r="AC18" s="523" t="str">
        <f t="shared" si="1"/>
        <v xml:space="preserve"> </v>
      </c>
    </row>
    <row r="19" spans="2:29" x14ac:dyDescent="0.2">
      <c r="B19" s="23"/>
      <c r="C19" s="104"/>
      <c r="D19" s="105" t="s">
        <v>52</v>
      </c>
      <c r="E19" s="93" t="str">
        <f t="shared" si="2"/>
        <v xml:space="preserve"> </v>
      </c>
      <c r="F19" s="106" t="str">
        <f t="shared" si="3"/>
        <v xml:space="preserve"> </v>
      </c>
      <c r="G19" s="168">
        <v>9.5004084683423198</v>
      </c>
      <c r="H19" s="98">
        <f t="shared" si="4"/>
        <v>0</v>
      </c>
      <c r="I19" s="96"/>
      <c r="L19" s="23"/>
      <c r="M19" s="159"/>
      <c r="N19" s="175" t="s">
        <v>274</v>
      </c>
      <c r="O19" s="120" t="str">
        <f t="shared" si="5"/>
        <v xml:space="preserve"> </v>
      </c>
      <c r="P19" s="121" t="str">
        <f t="shared" si="0"/>
        <v xml:space="preserve"> </v>
      </c>
      <c r="Q19" s="122">
        <f t="shared" si="6"/>
        <v>9.5004084683423198</v>
      </c>
      <c r="R19" s="123">
        <f t="shared" si="7"/>
        <v>0</v>
      </c>
      <c r="S19" s="124"/>
      <c r="T19" s="124"/>
      <c r="U19" s="124"/>
      <c r="V19" s="487" t="str">
        <f t="shared" si="10"/>
        <v xml:space="preserve"> </v>
      </c>
      <c r="W19" s="488" t="str">
        <f t="shared" si="8"/>
        <v xml:space="preserve"> </v>
      </c>
      <c r="X19" s="489" t="str">
        <f t="shared" si="11"/>
        <v xml:space="preserve"> </v>
      </c>
      <c r="Y19" s="125" t="str">
        <f t="shared" si="12"/>
        <v xml:space="preserve"> </v>
      </c>
      <c r="Z19" s="126" t="s">
        <v>243</v>
      </c>
      <c r="AA19" s="512" t="str">
        <f t="shared" si="9"/>
        <v xml:space="preserve"> </v>
      </c>
      <c r="AB19" s="127" t="s">
        <v>243</v>
      </c>
      <c r="AC19" s="523" t="str">
        <f t="shared" si="1"/>
        <v xml:space="preserve"> </v>
      </c>
    </row>
    <row r="20" spans="2:29" hidden="1" x14ac:dyDescent="0.2">
      <c r="B20" s="23"/>
      <c r="C20" s="104" t="s">
        <v>218</v>
      </c>
      <c r="D20" s="105" t="s">
        <v>230</v>
      </c>
      <c r="E20" s="93" t="str">
        <f t="shared" si="2"/>
        <v xml:space="preserve"> </v>
      </c>
      <c r="F20" s="106" t="str">
        <f t="shared" si="3"/>
        <v xml:space="preserve"> </v>
      </c>
      <c r="G20" s="168">
        <v>9.1749376933376183</v>
      </c>
      <c r="H20" s="98">
        <f t="shared" si="4"/>
        <v>0</v>
      </c>
      <c r="I20" s="96"/>
      <c r="L20" s="23"/>
      <c r="M20" s="159"/>
      <c r="N20" s="175" t="s">
        <v>287</v>
      </c>
      <c r="O20" s="120" t="str">
        <f t="shared" si="5"/>
        <v xml:space="preserve"> </v>
      </c>
      <c r="P20" s="121" t="str">
        <f t="shared" si="0"/>
        <v xml:space="preserve"> </v>
      </c>
      <c r="Q20" s="122">
        <f t="shared" si="6"/>
        <v>9.1749376933376183</v>
      </c>
      <c r="R20" s="123">
        <f t="shared" si="7"/>
        <v>0</v>
      </c>
      <c r="S20" s="124"/>
      <c r="T20" s="124"/>
      <c r="U20" s="178"/>
      <c r="V20" s="487" t="str">
        <f t="shared" si="10"/>
        <v xml:space="preserve"> </v>
      </c>
      <c r="W20" s="488" t="str">
        <f t="shared" si="8"/>
        <v xml:space="preserve"> </v>
      </c>
      <c r="X20" s="489" t="str">
        <f t="shared" si="11"/>
        <v xml:space="preserve"> </v>
      </c>
      <c r="Y20" s="125" t="str">
        <f t="shared" si="12"/>
        <v xml:space="preserve"> </v>
      </c>
      <c r="Z20" s="126" t="s">
        <v>239</v>
      </c>
      <c r="AA20" s="512" t="str">
        <f t="shared" si="9"/>
        <v xml:space="preserve"> </v>
      </c>
      <c r="AB20" s="127" t="s">
        <v>239</v>
      </c>
      <c r="AC20" s="523" t="str">
        <f t="shared" si="1"/>
        <v xml:space="preserve"> </v>
      </c>
    </row>
    <row r="21" spans="2:29" x14ac:dyDescent="0.2">
      <c r="B21" s="23"/>
      <c r="C21" s="104"/>
      <c r="D21" s="105" t="s">
        <v>231</v>
      </c>
      <c r="E21" s="93" t="str">
        <f t="shared" si="2"/>
        <v xml:space="preserve"> </v>
      </c>
      <c r="F21" s="106" t="str">
        <f t="shared" si="3"/>
        <v xml:space="preserve"> </v>
      </c>
      <c r="G21" s="168">
        <v>8.7676817209692093</v>
      </c>
      <c r="H21" s="98">
        <f t="shared" si="4"/>
        <v>0</v>
      </c>
      <c r="I21" s="96"/>
      <c r="L21" s="23"/>
      <c r="M21" s="159"/>
      <c r="N21" s="175" t="s">
        <v>275</v>
      </c>
      <c r="O21" s="120" t="str">
        <f t="shared" si="5"/>
        <v xml:space="preserve"> </v>
      </c>
      <c r="P21" s="121" t="str">
        <f t="shared" si="0"/>
        <v xml:space="preserve"> </v>
      </c>
      <c r="Q21" s="122">
        <f t="shared" si="6"/>
        <v>8.7676817209692093</v>
      </c>
      <c r="R21" s="123">
        <f t="shared" si="7"/>
        <v>0</v>
      </c>
      <c r="S21" s="124"/>
      <c r="T21" s="124"/>
      <c r="U21" s="124"/>
      <c r="V21" s="487" t="str">
        <f t="shared" si="10"/>
        <v xml:space="preserve"> </v>
      </c>
      <c r="W21" s="488" t="str">
        <f t="shared" si="8"/>
        <v xml:space="preserve"> </v>
      </c>
      <c r="X21" s="489" t="str">
        <f t="shared" si="11"/>
        <v xml:space="preserve"> </v>
      </c>
      <c r="Y21" s="125" t="str">
        <f t="shared" si="12"/>
        <v xml:space="preserve"> </v>
      </c>
      <c r="Z21" s="126" t="s">
        <v>242</v>
      </c>
      <c r="AA21" s="512" t="str">
        <f t="shared" si="9"/>
        <v xml:space="preserve"> </v>
      </c>
      <c r="AB21" s="127" t="s">
        <v>242</v>
      </c>
      <c r="AC21" s="523" t="str">
        <f t="shared" si="1"/>
        <v xml:space="preserve"> </v>
      </c>
    </row>
    <row r="22" spans="2:29" x14ac:dyDescent="0.2">
      <c r="B22" s="23"/>
      <c r="C22" s="104"/>
      <c r="D22" s="105" t="s">
        <v>286</v>
      </c>
      <c r="E22" s="93" t="str">
        <f t="shared" si="2"/>
        <v xml:space="preserve"> </v>
      </c>
      <c r="F22" s="106" t="str">
        <f t="shared" si="3"/>
        <v xml:space="preserve"> </v>
      </c>
      <c r="G22" s="168">
        <v>8.9512806148025703</v>
      </c>
      <c r="H22" s="98">
        <f t="shared" si="4"/>
        <v>0</v>
      </c>
      <c r="I22" s="96"/>
      <c r="L22" s="23"/>
      <c r="M22" s="159"/>
      <c r="N22" s="175" t="s">
        <v>284</v>
      </c>
      <c r="O22" s="120" t="str">
        <f>IF(ISNUMBER(M22),P$5*(M22/Q22)," ")</f>
        <v xml:space="preserve"> </v>
      </c>
      <c r="P22" s="121" t="str">
        <f>IF(ISNUMBER(M22),P$5*O22/SUM(O$7:O$24), " ")</f>
        <v xml:space="preserve"> </v>
      </c>
      <c r="Q22" s="122">
        <v>8.9479745631164995</v>
      </c>
      <c r="R22" s="123">
        <f t="shared" si="7"/>
        <v>0</v>
      </c>
      <c r="S22" s="124"/>
      <c r="T22" s="124"/>
      <c r="U22" s="124"/>
      <c r="V22" s="487" t="str">
        <f t="shared" si="10"/>
        <v xml:space="preserve"> </v>
      </c>
      <c r="W22" s="488" t="str">
        <f>IF(ISNUMBER(M22),"+"," ")</f>
        <v xml:space="preserve"> </v>
      </c>
      <c r="X22" s="489" t="str">
        <f>IF(ISBLANK(X$5)," ",IF(ISNUMBER(M22),(P22-V22)*32," "))</f>
        <v xml:space="preserve"> </v>
      </c>
      <c r="Y22" s="125" t="str">
        <f>IF(ISBLANK(Y$5)," ",IF(ISNUMBER(M22),(P22-V22)*192," "))</f>
        <v xml:space="preserve"> </v>
      </c>
      <c r="Z22" s="126" t="s">
        <v>285</v>
      </c>
      <c r="AA22" s="512" t="str">
        <f>IF(ISBLANK(AA$5)," ",IF(ISNUMBER(M22),(P22*Q22*0.45359237)/4," "))</f>
        <v xml:space="preserve"> </v>
      </c>
      <c r="AB22" s="127" t="s">
        <v>285</v>
      </c>
      <c r="AC22" s="523" t="str">
        <f>IF(ISNUMBER(M22), ROUNDDOWN(AA22*2.2046226218,0) &amp; " lb + " &amp; ROUND(((AA22*2.2046226218)-TRUNC(AA22*2.2046226218))*16,1) &amp; " oz (" &amp; ROUND(AA22*2.2046226218,2) &amp; " lbs)", " ")</f>
        <v xml:space="preserve"> </v>
      </c>
    </row>
    <row r="23" spans="2:29" x14ac:dyDescent="0.2">
      <c r="B23" s="23"/>
      <c r="C23" s="104"/>
      <c r="D23" s="105" t="s">
        <v>210</v>
      </c>
      <c r="E23" s="93" t="str">
        <f t="shared" si="2"/>
        <v xml:space="preserve"> </v>
      </c>
      <c r="F23" s="106" t="str">
        <f t="shared" si="3"/>
        <v xml:space="preserve"> </v>
      </c>
      <c r="G23" s="168">
        <v>8.8828482998283196</v>
      </c>
      <c r="H23" s="98">
        <f t="shared" si="4"/>
        <v>0</v>
      </c>
      <c r="I23" s="96"/>
      <c r="L23" s="23"/>
      <c r="M23" s="159"/>
      <c r="N23" s="175" t="s">
        <v>276</v>
      </c>
      <c r="O23" s="120" t="str">
        <f t="shared" si="5"/>
        <v xml:space="preserve"> </v>
      </c>
      <c r="P23" s="121" t="str">
        <f t="shared" si="0"/>
        <v xml:space="preserve"> </v>
      </c>
      <c r="Q23" s="122">
        <f t="shared" si="6"/>
        <v>8.8828482998283196</v>
      </c>
      <c r="R23" s="123">
        <f t="shared" si="7"/>
        <v>0</v>
      </c>
      <c r="S23" s="124"/>
      <c r="T23" s="124"/>
      <c r="U23" s="124"/>
      <c r="V23" s="487" t="str">
        <f t="shared" si="10"/>
        <v xml:space="preserve"> </v>
      </c>
      <c r="W23" s="488" t="str">
        <f t="shared" si="8"/>
        <v xml:space="preserve"> </v>
      </c>
      <c r="X23" s="489" t="str">
        <f t="shared" si="11"/>
        <v xml:space="preserve"> </v>
      </c>
      <c r="Y23" s="125" t="str">
        <f t="shared" si="12"/>
        <v xml:space="preserve"> </v>
      </c>
      <c r="Z23" s="126" t="s">
        <v>246</v>
      </c>
      <c r="AA23" s="512" t="str">
        <f t="shared" si="9"/>
        <v xml:space="preserve"> </v>
      </c>
      <c r="AB23" s="127" t="s">
        <v>246</v>
      </c>
      <c r="AC23" s="523" t="str">
        <f t="shared" si="1"/>
        <v xml:space="preserve"> </v>
      </c>
    </row>
    <row r="24" spans="2:29" ht="18.75" thickBot="1" x14ac:dyDescent="0.25">
      <c r="B24" s="23"/>
      <c r="C24" s="107"/>
      <c r="D24" s="108" t="s">
        <v>256</v>
      </c>
      <c r="E24" s="109" t="str">
        <f t="shared" si="2"/>
        <v xml:space="preserve"> </v>
      </c>
      <c r="F24" s="110" t="str">
        <f t="shared" si="3"/>
        <v xml:space="preserve"> </v>
      </c>
      <c r="G24" s="169">
        <v>8.7877109251268983</v>
      </c>
      <c r="H24" s="98">
        <f>IF(ISNUMBER(F24),F24/G24,0)</f>
        <v>0</v>
      </c>
      <c r="I24" s="96"/>
      <c r="L24" s="81"/>
      <c r="M24" s="160"/>
      <c r="N24" s="176" t="s">
        <v>277</v>
      </c>
      <c r="O24" s="115" t="str">
        <f t="shared" si="5"/>
        <v xml:space="preserve"> </v>
      </c>
      <c r="P24" s="116" t="str">
        <f t="shared" si="0"/>
        <v xml:space="preserve"> </v>
      </c>
      <c r="Q24" s="117">
        <f t="shared" si="6"/>
        <v>8.7877109251268983</v>
      </c>
      <c r="R24" s="118">
        <f t="shared" si="7"/>
        <v>0</v>
      </c>
      <c r="S24" s="119"/>
      <c r="T24" s="119"/>
      <c r="U24" s="119"/>
      <c r="V24" s="490" t="str">
        <f t="shared" si="10"/>
        <v xml:space="preserve"> </v>
      </c>
      <c r="W24" s="491" t="str">
        <f t="shared" si="8"/>
        <v xml:space="preserve"> </v>
      </c>
      <c r="X24" s="492" t="str">
        <f>IF(ISBLANK(X$5)," ",IF(ISNUMBER(M24),(P24-V24)*32," "))</f>
        <v xml:space="preserve"> </v>
      </c>
      <c r="Y24" s="111" t="str">
        <f>IF(ISBLANK(Y$5)," ",IF(ISNUMBER(M24),(P24-V24)*192," "))</f>
        <v xml:space="preserve"> </v>
      </c>
      <c r="Z24" s="179" t="s">
        <v>258</v>
      </c>
      <c r="AA24" s="513" t="str">
        <f t="shared" si="9"/>
        <v xml:space="preserve"> </v>
      </c>
      <c r="AB24" s="180" t="s">
        <v>258</v>
      </c>
      <c r="AC24" s="524" t="str">
        <f t="shared" si="1"/>
        <v xml:space="preserve"> </v>
      </c>
    </row>
    <row r="25" spans="2:29" ht="18" hidden="1" customHeight="1" x14ac:dyDescent="0.25">
      <c r="B25" s="23"/>
      <c r="C25" s="28"/>
      <c r="D25" s="15"/>
      <c r="F25" s="29" t="s">
        <v>219</v>
      </c>
      <c r="G25" s="170" t="str">
        <f>IF(SUM(F7:F24)&gt;0,SUM(F7:F24)/H25," NA")</f>
        <v xml:space="preserve"> NA</v>
      </c>
      <c r="H25" s="30">
        <f>SUM(H7:H24)</f>
        <v>0</v>
      </c>
      <c r="I25" s="25" t="s">
        <v>220</v>
      </c>
      <c r="L25" s="62"/>
      <c r="M25" s="65"/>
      <c r="N25" s="66"/>
      <c r="O25" s="63"/>
      <c r="P25" s="67" t="s">
        <v>219</v>
      </c>
      <c r="Q25" s="68">
        <f>IF(SUM(P7:P24)&gt;0,R25/SUM(P7:P24)," NA")</f>
        <v>8.9433166151468182</v>
      </c>
      <c r="R25" s="69">
        <f>SUM(R7:R24)</f>
        <v>35.773266460587273</v>
      </c>
      <c r="S25" s="64" t="s">
        <v>220</v>
      </c>
      <c r="T25" s="25"/>
      <c r="U25" s="14"/>
      <c r="V25" s="493"/>
      <c r="W25" s="494"/>
      <c r="X25" s="495"/>
      <c r="Y25" s="59"/>
      <c r="Z25" s="27"/>
      <c r="AA25" s="514"/>
      <c r="AB25" s="14"/>
      <c r="AC25" s="525"/>
    </row>
    <row r="26" spans="2:29" s="14" customFormat="1" ht="9" hidden="1" customHeight="1" thickBot="1" x14ac:dyDescent="0.3">
      <c r="B26" s="31"/>
      <c r="C26" s="32"/>
      <c r="D26" s="33"/>
      <c r="E26" s="34">
        <f>SUM(E7:E24)</f>
        <v>0</v>
      </c>
      <c r="F26" s="35"/>
      <c r="G26" s="171"/>
      <c r="H26" s="34"/>
      <c r="I26" s="36"/>
      <c r="L26" s="70"/>
      <c r="M26" s="71"/>
      <c r="N26" s="72"/>
      <c r="O26" s="73">
        <f>SUM(O7:O24)</f>
        <v>7.603443210858936</v>
      </c>
      <c r="P26" s="74"/>
      <c r="Q26" s="73"/>
      <c r="R26" s="73"/>
      <c r="S26" s="72"/>
      <c r="T26" s="36"/>
      <c r="V26" s="496"/>
      <c r="W26" s="497"/>
      <c r="X26" s="498"/>
      <c r="Y26" s="60"/>
      <c r="AA26" s="515"/>
      <c r="AC26" s="526"/>
    </row>
    <row r="27" spans="2:29" s="14" customFormat="1" ht="13.5" hidden="1" thickBot="1" x14ac:dyDescent="0.25">
      <c r="G27" s="172"/>
      <c r="V27" s="499" t="s">
        <v>221</v>
      </c>
      <c r="W27" s="494"/>
      <c r="X27" s="500" t="s">
        <v>221</v>
      </c>
      <c r="Y27" s="37" t="s">
        <v>222</v>
      </c>
      <c r="AA27" s="516" t="str">
        <f>G25</f>
        <v xml:space="preserve"> NA</v>
      </c>
      <c r="AC27" s="527" t="str">
        <f>I25</f>
        <v>#/gal</v>
      </c>
    </row>
    <row r="28" spans="2:29" s="14" customFormat="1" ht="13.5" hidden="1" thickBot="1" x14ac:dyDescent="0.25">
      <c r="F28" s="9"/>
      <c r="G28" s="172"/>
      <c r="M28" s="38" t="s">
        <v>223</v>
      </c>
      <c r="V28" s="501"/>
      <c r="W28" s="494"/>
      <c r="X28" s="502"/>
      <c r="Y28" s="39"/>
      <c r="AA28" s="517" t="s">
        <v>224</v>
      </c>
      <c r="AC28" s="528" t="s">
        <v>224</v>
      </c>
    </row>
    <row r="29" spans="2:29" ht="15" hidden="1" customHeight="1" x14ac:dyDescent="0.25">
      <c r="B29" s="9" t="s">
        <v>225</v>
      </c>
      <c r="C29" s="9"/>
      <c r="E29" s="9"/>
      <c r="F29" s="9"/>
      <c r="G29" s="173"/>
      <c r="H29" s="9"/>
      <c r="I29" s="9"/>
      <c r="N29" s="40" t="s">
        <v>226</v>
      </c>
      <c r="P29" s="41">
        <v>0.51</v>
      </c>
      <c r="V29" s="503"/>
      <c r="W29" s="504"/>
      <c r="X29" s="505"/>
      <c r="Y29" s="42"/>
      <c r="AA29" s="518"/>
      <c r="AC29" s="529"/>
    </row>
    <row r="30" spans="2:29" ht="16.5" hidden="1" thickBot="1" x14ac:dyDescent="0.3">
      <c r="C30" s="9"/>
      <c r="E30" s="9"/>
      <c r="F30" s="9"/>
      <c r="G30" s="173"/>
      <c r="H30" s="9"/>
      <c r="I30" s="9"/>
      <c r="N30" s="40" t="s">
        <v>227</v>
      </c>
      <c r="P30" s="43">
        <v>5</v>
      </c>
      <c r="S30" s="14" t="s">
        <v>215</v>
      </c>
      <c r="V30" s="503"/>
      <c r="W30" s="504"/>
      <c r="X30" s="505"/>
      <c r="Y30" s="42"/>
      <c r="AA30" s="518"/>
      <c r="AC30" s="529"/>
    </row>
    <row r="31" spans="2:29" ht="18.75" hidden="1" thickBot="1" x14ac:dyDescent="0.3">
      <c r="C31" s="9"/>
      <c r="E31" s="9"/>
      <c r="F31" s="9"/>
      <c r="G31" s="173"/>
      <c r="H31" s="9"/>
      <c r="I31" s="9"/>
      <c r="N31" s="24" t="s">
        <v>214</v>
      </c>
      <c r="O31" s="11"/>
      <c r="P31" s="75">
        <f>P30*P5/P29</f>
        <v>39.215686274509807</v>
      </c>
      <c r="Q31" s="26"/>
      <c r="R31" s="26"/>
      <c r="S31" s="14" t="s">
        <v>215</v>
      </c>
      <c r="V31" s="503"/>
      <c r="W31" s="504"/>
      <c r="X31" s="505"/>
      <c r="Y31" s="42"/>
      <c r="AA31" s="518"/>
      <c r="AC31" s="529"/>
    </row>
    <row r="32" spans="2:29" ht="13.5" hidden="1" thickBot="1" x14ac:dyDescent="0.25">
      <c r="C32" s="9"/>
      <c r="E32" s="9"/>
      <c r="F32" s="9"/>
      <c r="G32" s="173"/>
      <c r="H32" s="9"/>
      <c r="I32" s="9"/>
      <c r="P32" s="9"/>
      <c r="V32" s="503"/>
      <c r="W32" s="504"/>
      <c r="X32" s="505"/>
      <c r="Y32" s="42"/>
      <c r="AA32" s="518"/>
      <c r="AC32" s="529"/>
    </row>
    <row r="33" spans="3:29" ht="15.75" customHeight="1" thickBot="1" x14ac:dyDescent="0.25">
      <c r="C33" s="9"/>
      <c r="E33" s="9"/>
      <c r="F33" s="9"/>
      <c r="G33" s="172" t="s">
        <v>296</v>
      </c>
      <c r="H33" s="9"/>
      <c r="I33" s="9"/>
      <c r="M33" s="177" t="s">
        <v>236</v>
      </c>
      <c r="N33" s="262" t="str">
        <f ca="1" xml:space="preserve"> "Created on " &amp; TEXT(NOW(),"mm/dd/yyyy")</f>
        <v>Created on 01/13/2025</v>
      </c>
      <c r="O33" s="262"/>
      <c r="P33" s="262"/>
      <c r="Q33" s="262"/>
      <c r="R33" s="262"/>
      <c r="S33" s="262"/>
      <c r="T33" s="262"/>
      <c r="U33" s="263"/>
      <c r="V33" s="506" t="str">
        <f>ROUND(U2*4,2) &amp; " Total Quarts"</f>
        <v>4 Total Quarts</v>
      </c>
      <c r="W33" s="507"/>
      <c r="X33" s="508"/>
      <c r="Y33" s="150"/>
      <c r="Z33" s="151"/>
      <c r="AA33" s="519" t="str">
        <f>ROUND(SUM(AA7:AA24),3) &amp; " Total Kgs"</f>
        <v>4.057 Total Kgs</v>
      </c>
      <c r="AB33" s="151"/>
      <c r="AC33" s="530" t="str">
        <f>ROUND((SUM(AA7:AA24)*2.20462),2) &amp; " Total Lbs"</f>
        <v>8.94 Total Lbs</v>
      </c>
    </row>
    <row r="34" spans="3:29" ht="2.25" customHeight="1" thickBot="1" x14ac:dyDescent="0.25">
      <c r="C34" s="9"/>
      <c r="E34" s="9"/>
      <c r="F34" s="9"/>
      <c r="G34" s="9"/>
      <c r="H34" s="9"/>
      <c r="I34" s="9"/>
      <c r="M34" s="162"/>
      <c r="N34" s="162"/>
      <c r="O34" s="162"/>
      <c r="P34" s="162"/>
      <c r="Q34" s="162"/>
      <c r="R34" s="162"/>
      <c r="S34" s="162"/>
      <c r="T34" s="162"/>
      <c r="U34" s="85"/>
      <c r="V34" s="264"/>
      <c r="W34" s="264"/>
      <c r="X34" s="264"/>
      <c r="Y34" s="82"/>
      <c r="Z34" s="83"/>
      <c r="AA34" s="155"/>
      <c r="AB34" s="83"/>
      <c r="AC34" s="155"/>
    </row>
    <row r="35" spans="3:29" ht="49.5" customHeight="1" thickBot="1" x14ac:dyDescent="0.25">
      <c r="C35" s="9"/>
      <c r="E35" s="9"/>
      <c r="F35" s="9"/>
      <c r="G35" s="9"/>
      <c r="H35" s="9"/>
      <c r="I35" s="9"/>
      <c r="M35" s="476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6"/>
    </row>
    <row r="36" spans="3:29" ht="12" customHeight="1" x14ac:dyDescent="0.2">
      <c r="C36" s="9"/>
      <c r="E36" s="9"/>
      <c r="F36" s="9"/>
      <c r="G36" s="9"/>
      <c r="H36" s="9"/>
      <c r="I36" s="9"/>
      <c r="M36" s="261" t="s">
        <v>283</v>
      </c>
      <c r="N36" s="261"/>
      <c r="O36" s="261"/>
      <c r="P36" s="261"/>
      <c r="Q36" s="261"/>
      <c r="R36" s="261"/>
      <c r="S36" s="261"/>
      <c r="T36" s="261"/>
      <c r="U36" s="261"/>
      <c r="V36" s="261"/>
      <c r="W36" s="166"/>
      <c r="X36" s="166"/>
      <c r="Y36" s="166"/>
      <c r="Z36" s="166"/>
      <c r="AA36" s="166"/>
      <c r="AB36" s="166"/>
      <c r="AC36" s="166"/>
    </row>
    <row r="37" spans="3:29" ht="12" customHeight="1" x14ac:dyDescent="0.2">
      <c r="C37" s="9"/>
      <c r="E37" s="9"/>
      <c r="F37" s="9"/>
      <c r="G37" s="9"/>
      <c r="H37" s="9"/>
      <c r="I37" s="9"/>
      <c r="M37" s="167" t="s">
        <v>295</v>
      </c>
      <c r="N37" s="14"/>
      <c r="O37" s="14"/>
      <c r="P37" s="14"/>
      <c r="Q37" s="14"/>
      <c r="R37" s="14"/>
      <c r="T37" s="14"/>
      <c r="U37" s="14"/>
      <c r="V37" s="39"/>
      <c r="X37" s="42"/>
      <c r="Y37" s="42"/>
    </row>
    <row r="38" spans="3:29" ht="12.75" x14ac:dyDescent="0.2">
      <c r="C38" s="9"/>
      <c r="E38" s="9"/>
      <c r="F38" s="9"/>
      <c r="G38" s="9"/>
      <c r="H38" s="9"/>
      <c r="I38" s="9"/>
      <c r="M38" s="181"/>
      <c r="P38" s="9"/>
      <c r="V38" s="42"/>
      <c r="X38" s="42"/>
      <c r="Y38" s="42"/>
    </row>
    <row r="39" spans="3:29" ht="12.75" x14ac:dyDescent="0.2">
      <c r="C39" s="9"/>
      <c r="E39" s="9"/>
      <c r="F39" s="9"/>
      <c r="G39" s="9"/>
      <c r="H39" s="9"/>
      <c r="I39" s="9"/>
      <c r="P39" s="9"/>
      <c r="V39" s="42"/>
      <c r="X39" s="42"/>
      <c r="Y39" s="42"/>
    </row>
    <row r="40" spans="3:29" ht="12.75" x14ac:dyDescent="0.2">
      <c r="C40" s="9"/>
      <c r="E40" s="9"/>
      <c r="F40" s="9"/>
      <c r="G40" s="9"/>
      <c r="H40" s="9"/>
      <c r="I40" s="9"/>
      <c r="P40" s="9"/>
      <c r="V40" s="42"/>
      <c r="X40" s="42"/>
      <c r="Y40" s="42"/>
    </row>
    <row r="41" spans="3:29" ht="12.75" x14ac:dyDescent="0.2">
      <c r="C41" s="9"/>
      <c r="E41" s="9"/>
      <c r="F41" s="9"/>
      <c r="G41" s="9"/>
      <c r="H41" s="9"/>
      <c r="I41" s="9"/>
      <c r="P41" s="9"/>
      <c r="V41" s="42"/>
      <c r="X41" s="42"/>
      <c r="Y41" s="42"/>
    </row>
    <row r="42" spans="3:29" ht="12.75" x14ac:dyDescent="0.2">
      <c r="C42" s="9"/>
      <c r="E42" s="9"/>
      <c r="F42" s="9"/>
      <c r="G42" s="9"/>
      <c r="H42" s="9"/>
      <c r="I42" s="9"/>
      <c r="P42" s="9"/>
      <c r="V42" s="42"/>
      <c r="X42" s="42"/>
      <c r="Y42" s="42"/>
    </row>
    <row r="43" spans="3:29" ht="12.75" x14ac:dyDescent="0.2">
      <c r="C43" s="9"/>
      <c r="E43" s="9"/>
      <c r="F43" s="9"/>
      <c r="G43" s="9"/>
      <c r="H43" s="9"/>
      <c r="I43" s="9"/>
      <c r="P43" s="9"/>
      <c r="V43" s="42"/>
      <c r="X43" s="42"/>
      <c r="Y43" s="42"/>
    </row>
    <row r="44" spans="3:29" ht="12.75" x14ac:dyDescent="0.2">
      <c r="C44" s="9"/>
      <c r="E44" s="9"/>
      <c r="F44" s="9"/>
      <c r="G44" s="9"/>
      <c r="H44" s="9"/>
      <c r="I44" s="9"/>
      <c r="P44" s="9"/>
      <c r="V44" s="42"/>
      <c r="X44" s="42"/>
      <c r="Y44" s="42"/>
    </row>
    <row r="45" spans="3:29" ht="12.75" x14ac:dyDescent="0.2">
      <c r="C45" s="9"/>
      <c r="E45" s="9"/>
      <c r="F45" s="9"/>
      <c r="G45" s="9"/>
      <c r="H45" s="9"/>
      <c r="I45" s="9"/>
      <c r="P45" s="9"/>
      <c r="V45" s="42"/>
      <c r="X45" s="42"/>
      <c r="Y45" s="42"/>
    </row>
    <row r="46" spans="3:29" ht="12.75" x14ac:dyDescent="0.2">
      <c r="C46" s="9"/>
      <c r="E46" s="9"/>
      <c r="F46" s="9"/>
      <c r="G46" s="9"/>
      <c r="H46" s="9"/>
      <c r="I46" s="9"/>
      <c r="P46" s="9"/>
      <c r="V46" s="42"/>
      <c r="X46" s="42"/>
      <c r="Y46" s="42"/>
    </row>
    <row r="47" spans="3:29" ht="12.75" x14ac:dyDescent="0.2">
      <c r="C47" s="9"/>
      <c r="E47" s="9"/>
      <c r="F47" s="9"/>
      <c r="G47" s="9"/>
      <c r="H47" s="9"/>
      <c r="I47" s="9"/>
      <c r="P47" s="9"/>
      <c r="V47" s="42"/>
      <c r="X47" s="42"/>
      <c r="Y47" s="42"/>
    </row>
    <row r="48" spans="3:29" ht="12.75" x14ac:dyDescent="0.2">
      <c r="C48" s="9"/>
      <c r="E48" s="9"/>
      <c r="F48" s="9"/>
      <c r="G48" s="9"/>
      <c r="H48" s="9"/>
      <c r="I48" s="9"/>
      <c r="P48" s="9"/>
      <c r="V48" s="42"/>
      <c r="X48" s="42"/>
      <c r="Y48" s="42"/>
    </row>
  </sheetData>
  <sheetProtection algorithmName="SHA-512" hashValue="mc/2pO5zWZjmggW2Fg3kFOggkR/i4UhwAFOW3FZCHIOATOqwHvYHUQSbsxpSbzTElxX4Al0bJpLgIDNpRii4tg==" saltValue="wfyWhjWlUp6vmYyWlVtIYg==" spinCount="100000" sheet="1" selectLockedCells="1"/>
  <mergeCells count="17">
    <mergeCell ref="K2:N2"/>
    <mergeCell ref="L4:N6"/>
    <mergeCell ref="U4:U6"/>
    <mergeCell ref="V4:X4"/>
    <mergeCell ref="Z4:Z5"/>
    <mergeCell ref="S5:S6"/>
    <mergeCell ref="V5:V6"/>
    <mergeCell ref="W5:W6"/>
    <mergeCell ref="X5:X6"/>
    <mergeCell ref="M36:V36"/>
    <mergeCell ref="AA5:AA6"/>
    <mergeCell ref="AC5:AC6"/>
    <mergeCell ref="N33:U33"/>
    <mergeCell ref="V33:X33"/>
    <mergeCell ref="V34:X34"/>
    <mergeCell ref="M35:AC35"/>
    <mergeCell ref="AB4:AB5"/>
  </mergeCells>
  <conditionalFormatting sqref="N7:N24">
    <cfRule type="expression" dxfId="34" priority="3">
      <formula>LEN(M7)&lt;&gt;0</formula>
    </cfRule>
  </conditionalFormatting>
  <conditionalFormatting sqref="Z7:Z24">
    <cfRule type="expression" dxfId="33" priority="2">
      <formula>LEN($M7)&lt;&gt;0</formula>
    </cfRule>
  </conditionalFormatting>
  <conditionalFormatting sqref="AB7:AB24">
    <cfRule type="expression" dxfId="32" priority="1">
      <formula>LEN($M7)&lt;&gt;0</formula>
    </cfRule>
  </conditionalFormatting>
  <hyperlinks>
    <hyperlink ref="M36:V36" r:id="rId1" display="Check Bona website for latest updates to calculator" xr:uid="{89642673-EE45-4D15-A8AF-BBA9AF869BF0}"/>
  </hyperlinks>
  <pageMargins left="0.75" right="0.75" top="1" bottom="1" header="0.5" footer="0.5"/>
  <pageSetup scale="83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AB3B-8B03-4D79-9F7F-3E1DDB4402E8}">
  <sheetPr>
    <tabColor rgb="FF004240"/>
    <pageSetUpPr fitToPage="1"/>
  </sheetPr>
  <dimension ref="A1:BT94"/>
  <sheetViews>
    <sheetView showGridLines="0" defaultGridColor="0" topLeftCell="K1" colorId="12" zoomScaleNormal="100" workbookViewId="0">
      <selection activeCell="M11" sqref="M11"/>
    </sheetView>
  </sheetViews>
  <sheetFormatPr defaultRowHeight="18" x14ac:dyDescent="0.25"/>
  <cols>
    <col min="1" max="1" width="15" style="9" hidden="1" customWidth="1"/>
    <col min="2" max="2" width="17.42578125" style="9" hidden="1" customWidth="1"/>
    <col min="3" max="3" width="9.5703125" style="10" hidden="1" customWidth="1"/>
    <col min="4" max="4" width="17.42578125" style="9" hidden="1" customWidth="1"/>
    <col min="5" max="5" width="17.42578125" style="11" hidden="1" customWidth="1"/>
    <col min="6" max="6" width="17.42578125" style="12" hidden="1" customWidth="1"/>
    <col min="7" max="8" width="17.42578125" style="13" hidden="1" customWidth="1"/>
    <col min="9" max="9" width="3.7109375" style="14" hidden="1" customWidth="1"/>
    <col min="10" max="10" width="7.42578125" style="9" hidden="1" customWidth="1"/>
    <col min="11" max="11" width="2.42578125" style="9" customWidth="1"/>
    <col min="12" max="12" width="12.140625" style="9" hidden="1" customWidth="1"/>
    <col min="13" max="13" width="12.85546875" style="9" customWidth="1"/>
    <col min="14" max="14" width="22.42578125" style="9" customWidth="1"/>
    <col min="15" max="15" width="6.85546875" style="9" hidden="1" customWidth="1"/>
    <col min="16" max="16" width="7.42578125" style="44" hidden="1" customWidth="1"/>
    <col min="17" max="17" width="8.7109375" style="9" hidden="1" customWidth="1"/>
    <col min="18" max="18" width="8.42578125" style="9" hidden="1" customWidth="1"/>
    <col min="19" max="19" width="2.85546875" style="14" hidden="1" customWidth="1"/>
    <col min="20" max="20" width="6.28515625" style="9" hidden="1" customWidth="1"/>
    <col min="21" max="21" width="8.42578125" style="9" customWidth="1"/>
    <col min="22" max="24" width="10.85546875" style="9" hidden="1" customWidth="1"/>
    <col min="25" max="25" width="8.5703125" style="45" hidden="1" customWidth="1"/>
    <col min="26" max="26" width="8.140625" style="45" customWidth="1"/>
    <col min="27" max="27" width="1" style="45" hidden="1" customWidth="1"/>
    <col min="28" max="28" width="8.7109375" style="45" customWidth="1"/>
    <col min="29" max="29" width="8.5703125" style="45" hidden="1" customWidth="1"/>
    <col min="30" max="30" width="4.7109375" style="9" hidden="1" customWidth="1"/>
    <col min="31" max="32" width="7.7109375" style="45" hidden="1" customWidth="1"/>
    <col min="33" max="33" width="3.7109375" style="45" hidden="1" customWidth="1"/>
    <col min="34" max="34" width="8.140625" style="45" customWidth="1"/>
    <col min="35" max="35" width="2.7109375" style="45" hidden="1" customWidth="1"/>
    <col min="36" max="37" width="7.85546875" style="45" hidden="1" customWidth="1"/>
    <col min="38" max="38" width="2.5703125" style="45" hidden="1" customWidth="1"/>
    <col min="39" max="41" width="7.85546875" style="45" hidden="1" customWidth="1"/>
    <col min="42" max="42" width="41" style="45" customWidth="1"/>
    <col min="43" max="43" width="7.85546875" style="45" hidden="1" customWidth="1"/>
    <col min="44" max="48" width="2" style="45" hidden="1" customWidth="1"/>
    <col min="49" max="49" width="8.28515625" style="9" hidden="1" customWidth="1"/>
    <col min="50" max="50" width="18.140625" style="9" hidden="1" customWidth="1"/>
    <col min="51" max="51" width="9" style="9" hidden="1" customWidth="1"/>
    <col min="52" max="52" width="1.28515625" style="9" hidden="1" customWidth="1"/>
    <col min="53" max="53" width="1.85546875" style="9" customWidth="1"/>
    <col min="54" max="57" width="9.7109375" style="9" hidden="1" customWidth="1"/>
    <col min="58" max="58" width="2.140625" style="9" hidden="1" customWidth="1"/>
    <col min="59" max="59" width="6.7109375" style="9" hidden="1" customWidth="1"/>
    <col min="60" max="60" width="6.85546875" style="9" hidden="1" customWidth="1"/>
    <col min="61" max="61" width="8.85546875" style="83" hidden="1" customWidth="1"/>
    <col min="62" max="62" width="17.42578125" style="547" hidden="1" customWidth="1"/>
    <col min="63" max="63" width="9.42578125" style="9" customWidth="1"/>
    <col min="64" max="64" width="13" style="9" customWidth="1"/>
    <col min="65" max="98" width="8.7109375" style="9" customWidth="1"/>
    <col min="99" max="247" width="9.140625" style="9"/>
    <col min="248" max="257" width="0" style="9" hidden="1" customWidth="1"/>
    <col min="258" max="258" width="1.7109375" style="9" customWidth="1"/>
    <col min="259" max="259" width="2.7109375" style="9" customWidth="1"/>
    <col min="260" max="260" width="8.5703125" style="9" customWidth="1"/>
    <col min="261" max="261" width="10.42578125" style="9" customWidth="1"/>
    <col min="262" max="262" width="0" style="9" hidden="1" customWidth="1"/>
    <col min="263" max="263" width="8.28515625" style="9" customWidth="1"/>
    <col min="264" max="265" width="0" style="9" hidden="1" customWidth="1"/>
    <col min="266" max="266" width="4.42578125" style="9" customWidth="1"/>
    <col min="267" max="267" width="11" style="9" customWidth="1"/>
    <col min="268" max="268" width="11.5703125" style="9" customWidth="1"/>
    <col min="269" max="269" width="6.85546875" style="9" customWidth="1"/>
    <col min="270" max="270" width="8.85546875" style="9" customWidth="1"/>
    <col min="271" max="271" width="0" style="9" hidden="1" customWidth="1"/>
    <col min="272" max="272" width="6.42578125" style="9" customWidth="1"/>
    <col min="273" max="273" width="11.5703125" style="9" customWidth="1"/>
    <col min="274" max="275" width="9.140625" style="9"/>
    <col min="276" max="276" width="52.140625" style="9" customWidth="1"/>
    <col min="277" max="503" width="9.140625" style="9"/>
    <col min="504" max="513" width="0" style="9" hidden="1" customWidth="1"/>
    <col min="514" max="514" width="1.7109375" style="9" customWidth="1"/>
    <col min="515" max="515" width="2.7109375" style="9" customWidth="1"/>
    <col min="516" max="516" width="8.5703125" style="9" customWidth="1"/>
    <col min="517" max="517" width="10.42578125" style="9" customWidth="1"/>
    <col min="518" max="518" width="0" style="9" hidden="1" customWidth="1"/>
    <col min="519" max="519" width="8.28515625" style="9" customWidth="1"/>
    <col min="520" max="521" width="0" style="9" hidden="1" customWidth="1"/>
    <col min="522" max="522" width="4.42578125" style="9" customWidth="1"/>
    <col min="523" max="523" width="11" style="9" customWidth="1"/>
    <col min="524" max="524" width="11.5703125" style="9" customWidth="1"/>
    <col min="525" max="525" width="6.85546875" style="9" customWidth="1"/>
    <col min="526" max="526" width="8.85546875" style="9" customWidth="1"/>
    <col min="527" max="527" width="0" style="9" hidden="1" customWidth="1"/>
    <col min="528" max="528" width="6.42578125" style="9" customWidth="1"/>
    <col min="529" max="529" width="11.5703125" style="9" customWidth="1"/>
    <col min="530" max="531" width="9.140625" style="9"/>
    <col min="532" max="532" width="52.140625" style="9" customWidth="1"/>
    <col min="533" max="759" width="9.140625" style="9"/>
    <col min="760" max="769" width="0" style="9" hidden="1" customWidth="1"/>
    <col min="770" max="770" width="1.7109375" style="9" customWidth="1"/>
    <col min="771" max="771" width="2.7109375" style="9" customWidth="1"/>
    <col min="772" max="772" width="8.5703125" style="9" customWidth="1"/>
    <col min="773" max="773" width="10.42578125" style="9" customWidth="1"/>
    <col min="774" max="774" width="0" style="9" hidden="1" customWidth="1"/>
    <col min="775" max="775" width="8.28515625" style="9" customWidth="1"/>
    <col min="776" max="777" width="0" style="9" hidden="1" customWidth="1"/>
    <col min="778" max="778" width="4.42578125" style="9" customWidth="1"/>
    <col min="779" max="779" width="11" style="9" customWidth="1"/>
    <col min="780" max="780" width="11.5703125" style="9" customWidth="1"/>
    <col min="781" max="781" width="6.85546875" style="9" customWidth="1"/>
    <col min="782" max="782" width="8.85546875" style="9" customWidth="1"/>
    <col min="783" max="783" width="0" style="9" hidden="1" customWidth="1"/>
    <col min="784" max="784" width="6.42578125" style="9" customWidth="1"/>
    <col min="785" max="785" width="11.5703125" style="9" customWidth="1"/>
    <col min="786" max="787" width="9.140625" style="9"/>
    <col min="788" max="788" width="52.140625" style="9" customWidth="1"/>
    <col min="789" max="1015" width="9.140625" style="9"/>
    <col min="1016" max="1025" width="0" style="9" hidden="1" customWidth="1"/>
    <col min="1026" max="1026" width="1.7109375" style="9" customWidth="1"/>
    <col min="1027" max="1027" width="2.7109375" style="9" customWidth="1"/>
    <col min="1028" max="1028" width="8.5703125" style="9" customWidth="1"/>
    <col min="1029" max="1029" width="10.42578125" style="9" customWidth="1"/>
    <col min="1030" max="1030" width="0" style="9" hidden="1" customWidth="1"/>
    <col min="1031" max="1031" width="8.28515625" style="9" customWidth="1"/>
    <col min="1032" max="1033" width="0" style="9" hidden="1" customWidth="1"/>
    <col min="1034" max="1034" width="4.42578125" style="9" customWidth="1"/>
    <col min="1035" max="1035" width="11" style="9" customWidth="1"/>
    <col min="1036" max="1036" width="11.5703125" style="9" customWidth="1"/>
    <col min="1037" max="1037" width="6.85546875" style="9" customWidth="1"/>
    <col min="1038" max="1038" width="8.85546875" style="9" customWidth="1"/>
    <col min="1039" max="1039" width="0" style="9" hidden="1" customWidth="1"/>
    <col min="1040" max="1040" width="6.42578125" style="9" customWidth="1"/>
    <col min="1041" max="1041" width="11.5703125" style="9" customWidth="1"/>
    <col min="1042" max="1043" width="9.140625" style="9"/>
    <col min="1044" max="1044" width="52.140625" style="9" customWidth="1"/>
    <col min="1045" max="1271" width="9.140625" style="9"/>
    <col min="1272" max="1281" width="0" style="9" hidden="1" customWidth="1"/>
    <col min="1282" max="1282" width="1.7109375" style="9" customWidth="1"/>
    <col min="1283" max="1283" width="2.7109375" style="9" customWidth="1"/>
    <col min="1284" max="1284" width="8.5703125" style="9" customWidth="1"/>
    <col min="1285" max="1285" width="10.42578125" style="9" customWidth="1"/>
    <col min="1286" max="1286" width="0" style="9" hidden="1" customWidth="1"/>
    <col min="1287" max="1287" width="8.28515625" style="9" customWidth="1"/>
    <col min="1288" max="1289" width="0" style="9" hidden="1" customWidth="1"/>
    <col min="1290" max="1290" width="4.42578125" style="9" customWidth="1"/>
    <col min="1291" max="1291" width="11" style="9" customWidth="1"/>
    <col min="1292" max="1292" width="11.5703125" style="9" customWidth="1"/>
    <col min="1293" max="1293" width="6.85546875" style="9" customWidth="1"/>
    <col min="1294" max="1294" width="8.85546875" style="9" customWidth="1"/>
    <col min="1295" max="1295" width="0" style="9" hidden="1" customWidth="1"/>
    <col min="1296" max="1296" width="6.42578125" style="9" customWidth="1"/>
    <col min="1297" max="1297" width="11.5703125" style="9" customWidth="1"/>
    <col min="1298" max="1299" width="9.140625" style="9"/>
    <col min="1300" max="1300" width="52.140625" style="9" customWidth="1"/>
    <col min="1301" max="1527" width="9.140625" style="9"/>
    <col min="1528" max="1537" width="0" style="9" hidden="1" customWidth="1"/>
    <col min="1538" max="1538" width="1.7109375" style="9" customWidth="1"/>
    <col min="1539" max="1539" width="2.7109375" style="9" customWidth="1"/>
    <col min="1540" max="1540" width="8.5703125" style="9" customWidth="1"/>
    <col min="1541" max="1541" width="10.42578125" style="9" customWidth="1"/>
    <col min="1542" max="1542" width="0" style="9" hidden="1" customWidth="1"/>
    <col min="1543" max="1543" width="8.28515625" style="9" customWidth="1"/>
    <col min="1544" max="1545" width="0" style="9" hidden="1" customWidth="1"/>
    <col min="1546" max="1546" width="4.42578125" style="9" customWidth="1"/>
    <col min="1547" max="1547" width="11" style="9" customWidth="1"/>
    <col min="1548" max="1548" width="11.5703125" style="9" customWidth="1"/>
    <col min="1549" max="1549" width="6.85546875" style="9" customWidth="1"/>
    <col min="1550" max="1550" width="8.85546875" style="9" customWidth="1"/>
    <col min="1551" max="1551" width="0" style="9" hidden="1" customWidth="1"/>
    <col min="1552" max="1552" width="6.42578125" style="9" customWidth="1"/>
    <col min="1553" max="1553" width="11.5703125" style="9" customWidth="1"/>
    <col min="1554" max="1555" width="9.140625" style="9"/>
    <col min="1556" max="1556" width="52.140625" style="9" customWidth="1"/>
    <col min="1557" max="1783" width="9.140625" style="9"/>
    <col min="1784" max="1793" width="0" style="9" hidden="1" customWidth="1"/>
    <col min="1794" max="1794" width="1.7109375" style="9" customWidth="1"/>
    <col min="1795" max="1795" width="2.7109375" style="9" customWidth="1"/>
    <col min="1796" max="1796" width="8.5703125" style="9" customWidth="1"/>
    <col min="1797" max="1797" width="10.42578125" style="9" customWidth="1"/>
    <col min="1798" max="1798" width="0" style="9" hidden="1" customWidth="1"/>
    <col min="1799" max="1799" width="8.28515625" style="9" customWidth="1"/>
    <col min="1800" max="1801" width="0" style="9" hidden="1" customWidth="1"/>
    <col min="1802" max="1802" width="4.42578125" style="9" customWidth="1"/>
    <col min="1803" max="1803" width="11" style="9" customWidth="1"/>
    <col min="1804" max="1804" width="11.5703125" style="9" customWidth="1"/>
    <col min="1805" max="1805" width="6.85546875" style="9" customWidth="1"/>
    <col min="1806" max="1806" width="8.85546875" style="9" customWidth="1"/>
    <col min="1807" max="1807" width="0" style="9" hidden="1" customWidth="1"/>
    <col min="1808" max="1808" width="6.42578125" style="9" customWidth="1"/>
    <col min="1809" max="1809" width="11.5703125" style="9" customWidth="1"/>
    <col min="1810" max="1811" width="9.140625" style="9"/>
    <col min="1812" max="1812" width="52.140625" style="9" customWidth="1"/>
    <col min="1813" max="2039" width="9.140625" style="9"/>
    <col min="2040" max="2049" width="0" style="9" hidden="1" customWidth="1"/>
    <col min="2050" max="2050" width="1.7109375" style="9" customWidth="1"/>
    <col min="2051" max="2051" width="2.7109375" style="9" customWidth="1"/>
    <col min="2052" max="2052" width="8.5703125" style="9" customWidth="1"/>
    <col min="2053" max="2053" width="10.42578125" style="9" customWidth="1"/>
    <col min="2054" max="2054" width="0" style="9" hidden="1" customWidth="1"/>
    <col min="2055" max="2055" width="8.28515625" style="9" customWidth="1"/>
    <col min="2056" max="2057" width="0" style="9" hidden="1" customWidth="1"/>
    <col min="2058" max="2058" width="4.42578125" style="9" customWidth="1"/>
    <col min="2059" max="2059" width="11" style="9" customWidth="1"/>
    <col min="2060" max="2060" width="11.5703125" style="9" customWidth="1"/>
    <col min="2061" max="2061" width="6.85546875" style="9" customWidth="1"/>
    <col min="2062" max="2062" width="8.85546875" style="9" customWidth="1"/>
    <col min="2063" max="2063" width="0" style="9" hidden="1" customWidth="1"/>
    <col min="2064" max="2064" width="6.42578125" style="9" customWidth="1"/>
    <col min="2065" max="2065" width="11.5703125" style="9" customWidth="1"/>
    <col min="2066" max="2067" width="9.140625" style="9"/>
    <col min="2068" max="2068" width="52.140625" style="9" customWidth="1"/>
    <col min="2069" max="2295" width="9.140625" style="9"/>
    <col min="2296" max="2305" width="0" style="9" hidden="1" customWidth="1"/>
    <col min="2306" max="2306" width="1.7109375" style="9" customWidth="1"/>
    <col min="2307" max="2307" width="2.7109375" style="9" customWidth="1"/>
    <col min="2308" max="2308" width="8.5703125" style="9" customWidth="1"/>
    <col min="2309" max="2309" width="10.42578125" style="9" customWidth="1"/>
    <col min="2310" max="2310" width="0" style="9" hidden="1" customWidth="1"/>
    <col min="2311" max="2311" width="8.28515625" style="9" customWidth="1"/>
    <col min="2312" max="2313" width="0" style="9" hidden="1" customWidth="1"/>
    <col min="2314" max="2314" width="4.42578125" style="9" customWidth="1"/>
    <col min="2315" max="2315" width="11" style="9" customWidth="1"/>
    <col min="2316" max="2316" width="11.5703125" style="9" customWidth="1"/>
    <col min="2317" max="2317" width="6.85546875" style="9" customWidth="1"/>
    <col min="2318" max="2318" width="8.85546875" style="9" customWidth="1"/>
    <col min="2319" max="2319" width="0" style="9" hidden="1" customWidth="1"/>
    <col min="2320" max="2320" width="6.42578125" style="9" customWidth="1"/>
    <col min="2321" max="2321" width="11.5703125" style="9" customWidth="1"/>
    <col min="2322" max="2323" width="9.140625" style="9"/>
    <col min="2324" max="2324" width="52.140625" style="9" customWidth="1"/>
    <col min="2325" max="2551" width="9.140625" style="9"/>
    <col min="2552" max="2561" width="0" style="9" hidden="1" customWidth="1"/>
    <col min="2562" max="2562" width="1.7109375" style="9" customWidth="1"/>
    <col min="2563" max="2563" width="2.7109375" style="9" customWidth="1"/>
    <col min="2564" max="2564" width="8.5703125" style="9" customWidth="1"/>
    <col min="2565" max="2565" width="10.42578125" style="9" customWidth="1"/>
    <col min="2566" max="2566" width="0" style="9" hidden="1" customWidth="1"/>
    <col min="2567" max="2567" width="8.28515625" style="9" customWidth="1"/>
    <col min="2568" max="2569" width="0" style="9" hidden="1" customWidth="1"/>
    <col min="2570" max="2570" width="4.42578125" style="9" customWidth="1"/>
    <col min="2571" max="2571" width="11" style="9" customWidth="1"/>
    <col min="2572" max="2572" width="11.5703125" style="9" customWidth="1"/>
    <col min="2573" max="2573" width="6.85546875" style="9" customWidth="1"/>
    <col min="2574" max="2574" width="8.85546875" style="9" customWidth="1"/>
    <col min="2575" max="2575" width="0" style="9" hidden="1" customWidth="1"/>
    <col min="2576" max="2576" width="6.42578125" style="9" customWidth="1"/>
    <col min="2577" max="2577" width="11.5703125" style="9" customWidth="1"/>
    <col min="2578" max="2579" width="9.140625" style="9"/>
    <col min="2580" max="2580" width="52.140625" style="9" customWidth="1"/>
    <col min="2581" max="2807" width="9.140625" style="9"/>
    <col min="2808" max="2817" width="0" style="9" hidden="1" customWidth="1"/>
    <col min="2818" max="2818" width="1.7109375" style="9" customWidth="1"/>
    <col min="2819" max="2819" width="2.7109375" style="9" customWidth="1"/>
    <col min="2820" max="2820" width="8.5703125" style="9" customWidth="1"/>
    <col min="2821" max="2821" width="10.42578125" style="9" customWidth="1"/>
    <col min="2822" max="2822" width="0" style="9" hidden="1" customWidth="1"/>
    <col min="2823" max="2823" width="8.28515625" style="9" customWidth="1"/>
    <col min="2824" max="2825" width="0" style="9" hidden="1" customWidth="1"/>
    <col min="2826" max="2826" width="4.42578125" style="9" customWidth="1"/>
    <col min="2827" max="2827" width="11" style="9" customWidth="1"/>
    <col min="2828" max="2828" width="11.5703125" style="9" customWidth="1"/>
    <col min="2829" max="2829" width="6.85546875" style="9" customWidth="1"/>
    <col min="2830" max="2830" width="8.85546875" style="9" customWidth="1"/>
    <col min="2831" max="2831" width="0" style="9" hidden="1" customWidth="1"/>
    <col min="2832" max="2832" width="6.42578125" style="9" customWidth="1"/>
    <col min="2833" max="2833" width="11.5703125" style="9" customWidth="1"/>
    <col min="2834" max="2835" width="9.140625" style="9"/>
    <col min="2836" max="2836" width="52.140625" style="9" customWidth="1"/>
    <col min="2837" max="3063" width="9.140625" style="9"/>
    <col min="3064" max="3073" width="0" style="9" hidden="1" customWidth="1"/>
    <col min="3074" max="3074" width="1.7109375" style="9" customWidth="1"/>
    <col min="3075" max="3075" width="2.7109375" style="9" customWidth="1"/>
    <col min="3076" max="3076" width="8.5703125" style="9" customWidth="1"/>
    <col min="3077" max="3077" width="10.42578125" style="9" customWidth="1"/>
    <col min="3078" max="3078" width="0" style="9" hidden="1" customWidth="1"/>
    <col min="3079" max="3079" width="8.28515625" style="9" customWidth="1"/>
    <col min="3080" max="3081" width="0" style="9" hidden="1" customWidth="1"/>
    <col min="3082" max="3082" width="4.42578125" style="9" customWidth="1"/>
    <col min="3083" max="3083" width="11" style="9" customWidth="1"/>
    <col min="3084" max="3084" width="11.5703125" style="9" customWidth="1"/>
    <col min="3085" max="3085" width="6.85546875" style="9" customWidth="1"/>
    <col min="3086" max="3086" width="8.85546875" style="9" customWidth="1"/>
    <col min="3087" max="3087" width="0" style="9" hidden="1" customWidth="1"/>
    <col min="3088" max="3088" width="6.42578125" style="9" customWidth="1"/>
    <col min="3089" max="3089" width="11.5703125" style="9" customWidth="1"/>
    <col min="3090" max="3091" width="9.140625" style="9"/>
    <col min="3092" max="3092" width="52.140625" style="9" customWidth="1"/>
    <col min="3093" max="3319" width="9.140625" style="9"/>
    <col min="3320" max="3329" width="0" style="9" hidden="1" customWidth="1"/>
    <col min="3330" max="3330" width="1.7109375" style="9" customWidth="1"/>
    <col min="3331" max="3331" width="2.7109375" style="9" customWidth="1"/>
    <col min="3332" max="3332" width="8.5703125" style="9" customWidth="1"/>
    <col min="3333" max="3333" width="10.42578125" style="9" customWidth="1"/>
    <col min="3334" max="3334" width="0" style="9" hidden="1" customWidth="1"/>
    <col min="3335" max="3335" width="8.28515625" style="9" customWidth="1"/>
    <col min="3336" max="3337" width="0" style="9" hidden="1" customWidth="1"/>
    <col min="3338" max="3338" width="4.42578125" style="9" customWidth="1"/>
    <col min="3339" max="3339" width="11" style="9" customWidth="1"/>
    <col min="3340" max="3340" width="11.5703125" style="9" customWidth="1"/>
    <col min="3341" max="3341" width="6.85546875" style="9" customWidth="1"/>
    <col min="3342" max="3342" width="8.85546875" style="9" customWidth="1"/>
    <col min="3343" max="3343" width="0" style="9" hidden="1" customWidth="1"/>
    <col min="3344" max="3344" width="6.42578125" style="9" customWidth="1"/>
    <col min="3345" max="3345" width="11.5703125" style="9" customWidth="1"/>
    <col min="3346" max="3347" width="9.140625" style="9"/>
    <col min="3348" max="3348" width="52.140625" style="9" customWidth="1"/>
    <col min="3349" max="3575" width="9.140625" style="9"/>
    <col min="3576" max="3585" width="0" style="9" hidden="1" customWidth="1"/>
    <col min="3586" max="3586" width="1.7109375" style="9" customWidth="1"/>
    <col min="3587" max="3587" width="2.7109375" style="9" customWidth="1"/>
    <col min="3588" max="3588" width="8.5703125" style="9" customWidth="1"/>
    <col min="3589" max="3589" width="10.42578125" style="9" customWidth="1"/>
    <col min="3590" max="3590" width="0" style="9" hidden="1" customWidth="1"/>
    <col min="3591" max="3591" width="8.28515625" style="9" customWidth="1"/>
    <col min="3592" max="3593" width="0" style="9" hidden="1" customWidth="1"/>
    <col min="3594" max="3594" width="4.42578125" style="9" customWidth="1"/>
    <col min="3595" max="3595" width="11" style="9" customWidth="1"/>
    <col min="3596" max="3596" width="11.5703125" style="9" customWidth="1"/>
    <col min="3597" max="3597" width="6.85546875" style="9" customWidth="1"/>
    <col min="3598" max="3598" width="8.85546875" style="9" customWidth="1"/>
    <col min="3599" max="3599" width="0" style="9" hidden="1" customWidth="1"/>
    <col min="3600" max="3600" width="6.42578125" style="9" customWidth="1"/>
    <col min="3601" max="3601" width="11.5703125" style="9" customWidth="1"/>
    <col min="3602" max="3603" width="9.140625" style="9"/>
    <col min="3604" max="3604" width="52.140625" style="9" customWidth="1"/>
    <col min="3605" max="3831" width="9.140625" style="9"/>
    <col min="3832" max="3841" width="0" style="9" hidden="1" customWidth="1"/>
    <col min="3842" max="3842" width="1.7109375" style="9" customWidth="1"/>
    <col min="3843" max="3843" width="2.7109375" style="9" customWidth="1"/>
    <col min="3844" max="3844" width="8.5703125" style="9" customWidth="1"/>
    <col min="3845" max="3845" width="10.42578125" style="9" customWidth="1"/>
    <col min="3846" max="3846" width="0" style="9" hidden="1" customWidth="1"/>
    <col min="3847" max="3847" width="8.28515625" style="9" customWidth="1"/>
    <col min="3848" max="3849" width="0" style="9" hidden="1" customWidth="1"/>
    <col min="3850" max="3850" width="4.42578125" style="9" customWidth="1"/>
    <col min="3851" max="3851" width="11" style="9" customWidth="1"/>
    <col min="3852" max="3852" width="11.5703125" style="9" customWidth="1"/>
    <col min="3853" max="3853" width="6.85546875" style="9" customWidth="1"/>
    <col min="3854" max="3854" width="8.85546875" style="9" customWidth="1"/>
    <col min="3855" max="3855" width="0" style="9" hidden="1" customWidth="1"/>
    <col min="3856" max="3856" width="6.42578125" style="9" customWidth="1"/>
    <col min="3857" max="3857" width="11.5703125" style="9" customWidth="1"/>
    <col min="3858" max="3859" width="9.140625" style="9"/>
    <col min="3860" max="3860" width="52.140625" style="9" customWidth="1"/>
    <col min="3861" max="4087" width="9.140625" style="9"/>
    <col min="4088" max="4097" width="0" style="9" hidden="1" customWidth="1"/>
    <col min="4098" max="4098" width="1.7109375" style="9" customWidth="1"/>
    <col min="4099" max="4099" width="2.7109375" style="9" customWidth="1"/>
    <col min="4100" max="4100" width="8.5703125" style="9" customWidth="1"/>
    <col min="4101" max="4101" width="10.42578125" style="9" customWidth="1"/>
    <col min="4102" max="4102" width="0" style="9" hidden="1" customWidth="1"/>
    <col min="4103" max="4103" width="8.28515625" style="9" customWidth="1"/>
    <col min="4104" max="4105" width="0" style="9" hidden="1" customWidth="1"/>
    <col min="4106" max="4106" width="4.42578125" style="9" customWidth="1"/>
    <col min="4107" max="4107" width="11" style="9" customWidth="1"/>
    <col min="4108" max="4108" width="11.5703125" style="9" customWidth="1"/>
    <col min="4109" max="4109" width="6.85546875" style="9" customWidth="1"/>
    <col min="4110" max="4110" width="8.85546875" style="9" customWidth="1"/>
    <col min="4111" max="4111" width="0" style="9" hidden="1" customWidth="1"/>
    <col min="4112" max="4112" width="6.42578125" style="9" customWidth="1"/>
    <col min="4113" max="4113" width="11.5703125" style="9" customWidth="1"/>
    <col min="4114" max="4115" width="9.140625" style="9"/>
    <col min="4116" max="4116" width="52.140625" style="9" customWidth="1"/>
    <col min="4117" max="4343" width="9.140625" style="9"/>
    <col min="4344" max="4353" width="0" style="9" hidden="1" customWidth="1"/>
    <col min="4354" max="4354" width="1.7109375" style="9" customWidth="1"/>
    <col min="4355" max="4355" width="2.7109375" style="9" customWidth="1"/>
    <col min="4356" max="4356" width="8.5703125" style="9" customWidth="1"/>
    <col min="4357" max="4357" width="10.42578125" style="9" customWidth="1"/>
    <col min="4358" max="4358" width="0" style="9" hidden="1" customWidth="1"/>
    <col min="4359" max="4359" width="8.28515625" style="9" customWidth="1"/>
    <col min="4360" max="4361" width="0" style="9" hidden="1" customWidth="1"/>
    <col min="4362" max="4362" width="4.42578125" style="9" customWidth="1"/>
    <col min="4363" max="4363" width="11" style="9" customWidth="1"/>
    <col min="4364" max="4364" width="11.5703125" style="9" customWidth="1"/>
    <col min="4365" max="4365" width="6.85546875" style="9" customWidth="1"/>
    <col min="4366" max="4366" width="8.85546875" style="9" customWidth="1"/>
    <col min="4367" max="4367" width="0" style="9" hidden="1" customWidth="1"/>
    <col min="4368" max="4368" width="6.42578125" style="9" customWidth="1"/>
    <col min="4369" max="4369" width="11.5703125" style="9" customWidth="1"/>
    <col min="4370" max="4371" width="9.140625" style="9"/>
    <col min="4372" max="4372" width="52.140625" style="9" customWidth="1"/>
    <col min="4373" max="4599" width="9.140625" style="9"/>
    <col min="4600" max="4609" width="0" style="9" hidden="1" customWidth="1"/>
    <col min="4610" max="4610" width="1.7109375" style="9" customWidth="1"/>
    <col min="4611" max="4611" width="2.7109375" style="9" customWidth="1"/>
    <col min="4612" max="4612" width="8.5703125" style="9" customWidth="1"/>
    <col min="4613" max="4613" width="10.42578125" style="9" customWidth="1"/>
    <col min="4614" max="4614" width="0" style="9" hidden="1" customWidth="1"/>
    <col min="4615" max="4615" width="8.28515625" style="9" customWidth="1"/>
    <col min="4616" max="4617" width="0" style="9" hidden="1" customWidth="1"/>
    <col min="4618" max="4618" width="4.42578125" style="9" customWidth="1"/>
    <col min="4619" max="4619" width="11" style="9" customWidth="1"/>
    <col min="4620" max="4620" width="11.5703125" style="9" customWidth="1"/>
    <col min="4621" max="4621" width="6.85546875" style="9" customWidth="1"/>
    <col min="4622" max="4622" width="8.85546875" style="9" customWidth="1"/>
    <col min="4623" max="4623" width="0" style="9" hidden="1" customWidth="1"/>
    <col min="4624" max="4624" width="6.42578125" style="9" customWidth="1"/>
    <col min="4625" max="4625" width="11.5703125" style="9" customWidth="1"/>
    <col min="4626" max="4627" width="9.140625" style="9"/>
    <col min="4628" max="4628" width="52.140625" style="9" customWidth="1"/>
    <col min="4629" max="4855" width="9.140625" style="9"/>
    <col min="4856" max="4865" width="0" style="9" hidden="1" customWidth="1"/>
    <col min="4866" max="4866" width="1.7109375" style="9" customWidth="1"/>
    <col min="4867" max="4867" width="2.7109375" style="9" customWidth="1"/>
    <col min="4868" max="4868" width="8.5703125" style="9" customWidth="1"/>
    <col min="4869" max="4869" width="10.42578125" style="9" customWidth="1"/>
    <col min="4870" max="4870" width="0" style="9" hidden="1" customWidth="1"/>
    <col min="4871" max="4871" width="8.28515625" style="9" customWidth="1"/>
    <col min="4872" max="4873" width="0" style="9" hidden="1" customWidth="1"/>
    <col min="4874" max="4874" width="4.42578125" style="9" customWidth="1"/>
    <col min="4875" max="4875" width="11" style="9" customWidth="1"/>
    <col min="4876" max="4876" width="11.5703125" style="9" customWidth="1"/>
    <col min="4877" max="4877" width="6.85546875" style="9" customWidth="1"/>
    <col min="4878" max="4878" width="8.85546875" style="9" customWidth="1"/>
    <col min="4879" max="4879" width="0" style="9" hidden="1" customWidth="1"/>
    <col min="4880" max="4880" width="6.42578125" style="9" customWidth="1"/>
    <col min="4881" max="4881" width="11.5703125" style="9" customWidth="1"/>
    <col min="4882" max="4883" width="9.140625" style="9"/>
    <col min="4884" max="4884" width="52.140625" style="9" customWidth="1"/>
    <col min="4885" max="5111" width="9.140625" style="9"/>
    <col min="5112" max="5121" width="0" style="9" hidden="1" customWidth="1"/>
    <col min="5122" max="5122" width="1.7109375" style="9" customWidth="1"/>
    <col min="5123" max="5123" width="2.7109375" style="9" customWidth="1"/>
    <col min="5124" max="5124" width="8.5703125" style="9" customWidth="1"/>
    <col min="5125" max="5125" width="10.42578125" style="9" customWidth="1"/>
    <col min="5126" max="5126" width="0" style="9" hidden="1" customWidth="1"/>
    <col min="5127" max="5127" width="8.28515625" style="9" customWidth="1"/>
    <col min="5128" max="5129" width="0" style="9" hidden="1" customWidth="1"/>
    <col min="5130" max="5130" width="4.42578125" style="9" customWidth="1"/>
    <col min="5131" max="5131" width="11" style="9" customWidth="1"/>
    <col min="5132" max="5132" width="11.5703125" style="9" customWidth="1"/>
    <col min="5133" max="5133" width="6.85546875" style="9" customWidth="1"/>
    <col min="5134" max="5134" width="8.85546875" style="9" customWidth="1"/>
    <col min="5135" max="5135" width="0" style="9" hidden="1" customWidth="1"/>
    <col min="5136" max="5136" width="6.42578125" style="9" customWidth="1"/>
    <col min="5137" max="5137" width="11.5703125" style="9" customWidth="1"/>
    <col min="5138" max="5139" width="9.140625" style="9"/>
    <col min="5140" max="5140" width="52.140625" style="9" customWidth="1"/>
    <col min="5141" max="5367" width="9.140625" style="9"/>
    <col min="5368" max="5377" width="0" style="9" hidden="1" customWidth="1"/>
    <col min="5378" max="5378" width="1.7109375" style="9" customWidth="1"/>
    <col min="5379" max="5379" width="2.7109375" style="9" customWidth="1"/>
    <col min="5380" max="5380" width="8.5703125" style="9" customWidth="1"/>
    <col min="5381" max="5381" width="10.42578125" style="9" customWidth="1"/>
    <col min="5382" max="5382" width="0" style="9" hidden="1" customWidth="1"/>
    <col min="5383" max="5383" width="8.28515625" style="9" customWidth="1"/>
    <col min="5384" max="5385" width="0" style="9" hidden="1" customWidth="1"/>
    <col min="5386" max="5386" width="4.42578125" style="9" customWidth="1"/>
    <col min="5387" max="5387" width="11" style="9" customWidth="1"/>
    <col min="5388" max="5388" width="11.5703125" style="9" customWidth="1"/>
    <col min="5389" max="5389" width="6.85546875" style="9" customWidth="1"/>
    <col min="5390" max="5390" width="8.85546875" style="9" customWidth="1"/>
    <col min="5391" max="5391" width="0" style="9" hidden="1" customWidth="1"/>
    <col min="5392" max="5392" width="6.42578125" style="9" customWidth="1"/>
    <col min="5393" max="5393" width="11.5703125" style="9" customWidth="1"/>
    <col min="5394" max="5395" width="9.140625" style="9"/>
    <col min="5396" max="5396" width="52.140625" style="9" customWidth="1"/>
    <col min="5397" max="5623" width="9.140625" style="9"/>
    <col min="5624" max="5633" width="0" style="9" hidden="1" customWidth="1"/>
    <col min="5634" max="5634" width="1.7109375" style="9" customWidth="1"/>
    <col min="5635" max="5635" width="2.7109375" style="9" customWidth="1"/>
    <col min="5636" max="5636" width="8.5703125" style="9" customWidth="1"/>
    <col min="5637" max="5637" width="10.42578125" style="9" customWidth="1"/>
    <col min="5638" max="5638" width="0" style="9" hidden="1" customWidth="1"/>
    <col min="5639" max="5639" width="8.28515625" style="9" customWidth="1"/>
    <col min="5640" max="5641" width="0" style="9" hidden="1" customWidth="1"/>
    <col min="5642" max="5642" width="4.42578125" style="9" customWidth="1"/>
    <col min="5643" max="5643" width="11" style="9" customWidth="1"/>
    <col min="5644" max="5644" width="11.5703125" style="9" customWidth="1"/>
    <col min="5645" max="5645" width="6.85546875" style="9" customWidth="1"/>
    <col min="5646" max="5646" width="8.85546875" style="9" customWidth="1"/>
    <col min="5647" max="5647" width="0" style="9" hidden="1" customWidth="1"/>
    <col min="5648" max="5648" width="6.42578125" style="9" customWidth="1"/>
    <col min="5649" max="5649" width="11.5703125" style="9" customWidth="1"/>
    <col min="5650" max="5651" width="9.140625" style="9"/>
    <col min="5652" max="5652" width="52.140625" style="9" customWidth="1"/>
    <col min="5653" max="5879" width="9.140625" style="9"/>
    <col min="5880" max="5889" width="0" style="9" hidden="1" customWidth="1"/>
    <col min="5890" max="5890" width="1.7109375" style="9" customWidth="1"/>
    <col min="5891" max="5891" width="2.7109375" style="9" customWidth="1"/>
    <col min="5892" max="5892" width="8.5703125" style="9" customWidth="1"/>
    <col min="5893" max="5893" width="10.42578125" style="9" customWidth="1"/>
    <col min="5894" max="5894" width="0" style="9" hidden="1" customWidth="1"/>
    <col min="5895" max="5895" width="8.28515625" style="9" customWidth="1"/>
    <col min="5896" max="5897" width="0" style="9" hidden="1" customWidth="1"/>
    <col min="5898" max="5898" width="4.42578125" style="9" customWidth="1"/>
    <col min="5899" max="5899" width="11" style="9" customWidth="1"/>
    <col min="5900" max="5900" width="11.5703125" style="9" customWidth="1"/>
    <col min="5901" max="5901" width="6.85546875" style="9" customWidth="1"/>
    <col min="5902" max="5902" width="8.85546875" style="9" customWidth="1"/>
    <col min="5903" max="5903" width="0" style="9" hidden="1" customWidth="1"/>
    <col min="5904" max="5904" width="6.42578125" style="9" customWidth="1"/>
    <col min="5905" max="5905" width="11.5703125" style="9" customWidth="1"/>
    <col min="5906" max="5907" width="9.140625" style="9"/>
    <col min="5908" max="5908" width="52.140625" style="9" customWidth="1"/>
    <col min="5909" max="6135" width="9.140625" style="9"/>
    <col min="6136" max="6145" width="0" style="9" hidden="1" customWidth="1"/>
    <col min="6146" max="6146" width="1.7109375" style="9" customWidth="1"/>
    <col min="6147" max="6147" width="2.7109375" style="9" customWidth="1"/>
    <col min="6148" max="6148" width="8.5703125" style="9" customWidth="1"/>
    <col min="6149" max="6149" width="10.42578125" style="9" customWidth="1"/>
    <col min="6150" max="6150" width="0" style="9" hidden="1" customWidth="1"/>
    <col min="6151" max="6151" width="8.28515625" style="9" customWidth="1"/>
    <col min="6152" max="6153" width="0" style="9" hidden="1" customWidth="1"/>
    <col min="6154" max="6154" width="4.42578125" style="9" customWidth="1"/>
    <col min="6155" max="6155" width="11" style="9" customWidth="1"/>
    <col min="6156" max="6156" width="11.5703125" style="9" customWidth="1"/>
    <col min="6157" max="6157" width="6.85546875" style="9" customWidth="1"/>
    <col min="6158" max="6158" width="8.85546875" style="9" customWidth="1"/>
    <col min="6159" max="6159" width="0" style="9" hidden="1" customWidth="1"/>
    <col min="6160" max="6160" width="6.42578125" style="9" customWidth="1"/>
    <col min="6161" max="6161" width="11.5703125" style="9" customWidth="1"/>
    <col min="6162" max="6163" width="9.140625" style="9"/>
    <col min="6164" max="6164" width="52.140625" style="9" customWidth="1"/>
    <col min="6165" max="6391" width="9.140625" style="9"/>
    <col min="6392" max="6401" width="0" style="9" hidden="1" customWidth="1"/>
    <col min="6402" max="6402" width="1.7109375" style="9" customWidth="1"/>
    <col min="6403" max="6403" width="2.7109375" style="9" customWidth="1"/>
    <col min="6404" max="6404" width="8.5703125" style="9" customWidth="1"/>
    <col min="6405" max="6405" width="10.42578125" style="9" customWidth="1"/>
    <col min="6406" max="6406" width="0" style="9" hidden="1" customWidth="1"/>
    <col min="6407" max="6407" width="8.28515625" style="9" customWidth="1"/>
    <col min="6408" max="6409" width="0" style="9" hidden="1" customWidth="1"/>
    <col min="6410" max="6410" width="4.42578125" style="9" customWidth="1"/>
    <col min="6411" max="6411" width="11" style="9" customWidth="1"/>
    <col min="6412" max="6412" width="11.5703125" style="9" customWidth="1"/>
    <col min="6413" max="6413" width="6.85546875" style="9" customWidth="1"/>
    <col min="6414" max="6414" width="8.85546875" style="9" customWidth="1"/>
    <col min="6415" max="6415" width="0" style="9" hidden="1" customWidth="1"/>
    <col min="6416" max="6416" width="6.42578125" style="9" customWidth="1"/>
    <col min="6417" max="6417" width="11.5703125" style="9" customWidth="1"/>
    <col min="6418" max="6419" width="9.140625" style="9"/>
    <col min="6420" max="6420" width="52.140625" style="9" customWidth="1"/>
    <col min="6421" max="6647" width="9.140625" style="9"/>
    <col min="6648" max="6657" width="0" style="9" hidden="1" customWidth="1"/>
    <col min="6658" max="6658" width="1.7109375" style="9" customWidth="1"/>
    <col min="6659" max="6659" width="2.7109375" style="9" customWidth="1"/>
    <col min="6660" max="6660" width="8.5703125" style="9" customWidth="1"/>
    <col min="6661" max="6661" width="10.42578125" style="9" customWidth="1"/>
    <col min="6662" max="6662" width="0" style="9" hidden="1" customWidth="1"/>
    <col min="6663" max="6663" width="8.28515625" style="9" customWidth="1"/>
    <col min="6664" max="6665" width="0" style="9" hidden="1" customWidth="1"/>
    <col min="6666" max="6666" width="4.42578125" style="9" customWidth="1"/>
    <col min="6667" max="6667" width="11" style="9" customWidth="1"/>
    <col min="6668" max="6668" width="11.5703125" style="9" customWidth="1"/>
    <col min="6669" max="6669" width="6.85546875" style="9" customWidth="1"/>
    <col min="6670" max="6670" width="8.85546875" style="9" customWidth="1"/>
    <col min="6671" max="6671" width="0" style="9" hidden="1" customWidth="1"/>
    <col min="6672" max="6672" width="6.42578125" style="9" customWidth="1"/>
    <col min="6673" max="6673" width="11.5703125" style="9" customWidth="1"/>
    <col min="6674" max="6675" width="9.140625" style="9"/>
    <col min="6676" max="6676" width="52.140625" style="9" customWidth="1"/>
    <col min="6677" max="6903" width="9.140625" style="9"/>
    <col min="6904" max="6913" width="0" style="9" hidden="1" customWidth="1"/>
    <col min="6914" max="6914" width="1.7109375" style="9" customWidth="1"/>
    <col min="6915" max="6915" width="2.7109375" style="9" customWidth="1"/>
    <col min="6916" max="6916" width="8.5703125" style="9" customWidth="1"/>
    <col min="6917" max="6917" width="10.42578125" style="9" customWidth="1"/>
    <col min="6918" max="6918" width="0" style="9" hidden="1" customWidth="1"/>
    <col min="6919" max="6919" width="8.28515625" style="9" customWidth="1"/>
    <col min="6920" max="6921" width="0" style="9" hidden="1" customWidth="1"/>
    <col min="6922" max="6922" width="4.42578125" style="9" customWidth="1"/>
    <col min="6923" max="6923" width="11" style="9" customWidth="1"/>
    <col min="6924" max="6924" width="11.5703125" style="9" customWidth="1"/>
    <col min="6925" max="6925" width="6.85546875" style="9" customWidth="1"/>
    <col min="6926" max="6926" width="8.85546875" style="9" customWidth="1"/>
    <col min="6927" max="6927" width="0" style="9" hidden="1" customWidth="1"/>
    <col min="6928" max="6928" width="6.42578125" style="9" customWidth="1"/>
    <col min="6929" max="6929" width="11.5703125" style="9" customWidth="1"/>
    <col min="6930" max="6931" width="9.140625" style="9"/>
    <col min="6932" max="6932" width="52.140625" style="9" customWidth="1"/>
    <col min="6933" max="7159" width="9.140625" style="9"/>
    <col min="7160" max="7169" width="0" style="9" hidden="1" customWidth="1"/>
    <col min="7170" max="7170" width="1.7109375" style="9" customWidth="1"/>
    <col min="7171" max="7171" width="2.7109375" style="9" customWidth="1"/>
    <col min="7172" max="7172" width="8.5703125" style="9" customWidth="1"/>
    <col min="7173" max="7173" width="10.42578125" style="9" customWidth="1"/>
    <col min="7174" max="7174" width="0" style="9" hidden="1" customWidth="1"/>
    <col min="7175" max="7175" width="8.28515625" style="9" customWidth="1"/>
    <col min="7176" max="7177" width="0" style="9" hidden="1" customWidth="1"/>
    <col min="7178" max="7178" width="4.42578125" style="9" customWidth="1"/>
    <col min="7179" max="7179" width="11" style="9" customWidth="1"/>
    <col min="7180" max="7180" width="11.5703125" style="9" customWidth="1"/>
    <col min="7181" max="7181" width="6.85546875" style="9" customWidth="1"/>
    <col min="7182" max="7182" width="8.85546875" style="9" customWidth="1"/>
    <col min="7183" max="7183" width="0" style="9" hidden="1" customWidth="1"/>
    <col min="7184" max="7184" width="6.42578125" style="9" customWidth="1"/>
    <col min="7185" max="7185" width="11.5703125" style="9" customWidth="1"/>
    <col min="7186" max="7187" width="9.140625" style="9"/>
    <col min="7188" max="7188" width="52.140625" style="9" customWidth="1"/>
    <col min="7189" max="7415" width="9.140625" style="9"/>
    <col min="7416" max="7425" width="0" style="9" hidden="1" customWidth="1"/>
    <col min="7426" max="7426" width="1.7109375" style="9" customWidth="1"/>
    <col min="7427" max="7427" width="2.7109375" style="9" customWidth="1"/>
    <col min="7428" max="7428" width="8.5703125" style="9" customWidth="1"/>
    <col min="7429" max="7429" width="10.42578125" style="9" customWidth="1"/>
    <col min="7430" max="7430" width="0" style="9" hidden="1" customWidth="1"/>
    <col min="7431" max="7431" width="8.28515625" style="9" customWidth="1"/>
    <col min="7432" max="7433" width="0" style="9" hidden="1" customWidth="1"/>
    <col min="7434" max="7434" width="4.42578125" style="9" customWidth="1"/>
    <col min="7435" max="7435" width="11" style="9" customWidth="1"/>
    <col min="7436" max="7436" width="11.5703125" style="9" customWidth="1"/>
    <col min="7437" max="7437" width="6.85546875" style="9" customWidth="1"/>
    <col min="7438" max="7438" width="8.85546875" style="9" customWidth="1"/>
    <col min="7439" max="7439" width="0" style="9" hidden="1" customWidth="1"/>
    <col min="7440" max="7440" width="6.42578125" style="9" customWidth="1"/>
    <col min="7441" max="7441" width="11.5703125" style="9" customWidth="1"/>
    <col min="7442" max="7443" width="9.140625" style="9"/>
    <col min="7444" max="7444" width="52.140625" style="9" customWidth="1"/>
    <col min="7445" max="7671" width="9.140625" style="9"/>
    <col min="7672" max="7681" width="0" style="9" hidden="1" customWidth="1"/>
    <col min="7682" max="7682" width="1.7109375" style="9" customWidth="1"/>
    <col min="7683" max="7683" width="2.7109375" style="9" customWidth="1"/>
    <col min="7684" max="7684" width="8.5703125" style="9" customWidth="1"/>
    <col min="7685" max="7685" width="10.42578125" style="9" customWidth="1"/>
    <col min="7686" max="7686" width="0" style="9" hidden="1" customWidth="1"/>
    <col min="7687" max="7687" width="8.28515625" style="9" customWidth="1"/>
    <col min="7688" max="7689" width="0" style="9" hidden="1" customWidth="1"/>
    <col min="7690" max="7690" width="4.42578125" style="9" customWidth="1"/>
    <col min="7691" max="7691" width="11" style="9" customWidth="1"/>
    <col min="7692" max="7692" width="11.5703125" style="9" customWidth="1"/>
    <col min="7693" max="7693" width="6.85546875" style="9" customWidth="1"/>
    <col min="7694" max="7694" width="8.85546875" style="9" customWidth="1"/>
    <col min="7695" max="7695" width="0" style="9" hidden="1" customWidth="1"/>
    <col min="7696" max="7696" width="6.42578125" style="9" customWidth="1"/>
    <col min="7697" max="7697" width="11.5703125" style="9" customWidth="1"/>
    <col min="7698" max="7699" width="9.140625" style="9"/>
    <col min="7700" max="7700" width="52.140625" style="9" customWidth="1"/>
    <col min="7701" max="7927" width="9.140625" style="9"/>
    <col min="7928" max="7937" width="0" style="9" hidden="1" customWidth="1"/>
    <col min="7938" max="7938" width="1.7109375" style="9" customWidth="1"/>
    <col min="7939" max="7939" width="2.7109375" style="9" customWidth="1"/>
    <col min="7940" max="7940" width="8.5703125" style="9" customWidth="1"/>
    <col min="7941" max="7941" width="10.42578125" style="9" customWidth="1"/>
    <col min="7942" max="7942" width="0" style="9" hidden="1" customWidth="1"/>
    <col min="7943" max="7943" width="8.28515625" style="9" customWidth="1"/>
    <col min="7944" max="7945" width="0" style="9" hidden="1" customWidth="1"/>
    <col min="7946" max="7946" width="4.42578125" style="9" customWidth="1"/>
    <col min="7947" max="7947" width="11" style="9" customWidth="1"/>
    <col min="7948" max="7948" width="11.5703125" style="9" customWidth="1"/>
    <col min="7949" max="7949" width="6.85546875" style="9" customWidth="1"/>
    <col min="7950" max="7950" width="8.85546875" style="9" customWidth="1"/>
    <col min="7951" max="7951" width="0" style="9" hidden="1" customWidth="1"/>
    <col min="7952" max="7952" width="6.42578125" style="9" customWidth="1"/>
    <col min="7953" max="7953" width="11.5703125" style="9" customWidth="1"/>
    <col min="7954" max="7955" width="9.140625" style="9"/>
    <col min="7956" max="7956" width="52.140625" style="9" customWidth="1"/>
    <col min="7957" max="8183" width="9.140625" style="9"/>
    <col min="8184" max="8193" width="0" style="9" hidden="1" customWidth="1"/>
    <col min="8194" max="8194" width="1.7109375" style="9" customWidth="1"/>
    <col min="8195" max="8195" width="2.7109375" style="9" customWidth="1"/>
    <col min="8196" max="8196" width="8.5703125" style="9" customWidth="1"/>
    <col min="8197" max="8197" width="10.42578125" style="9" customWidth="1"/>
    <col min="8198" max="8198" width="0" style="9" hidden="1" customWidth="1"/>
    <col min="8199" max="8199" width="8.28515625" style="9" customWidth="1"/>
    <col min="8200" max="8201" width="0" style="9" hidden="1" customWidth="1"/>
    <col min="8202" max="8202" width="4.42578125" style="9" customWidth="1"/>
    <col min="8203" max="8203" width="11" style="9" customWidth="1"/>
    <col min="8204" max="8204" width="11.5703125" style="9" customWidth="1"/>
    <col min="8205" max="8205" width="6.85546875" style="9" customWidth="1"/>
    <col min="8206" max="8206" width="8.85546875" style="9" customWidth="1"/>
    <col min="8207" max="8207" width="0" style="9" hidden="1" customWidth="1"/>
    <col min="8208" max="8208" width="6.42578125" style="9" customWidth="1"/>
    <col min="8209" max="8209" width="11.5703125" style="9" customWidth="1"/>
    <col min="8210" max="8211" width="9.140625" style="9"/>
    <col min="8212" max="8212" width="52.140625" style="9" customWidth="1"/>
    <col min="8213" max="8439" width="9.140625" style="9"/>
    <col min="8440" max="8449" width="0" style="9" hidden="1" customWidth="1"/>
    <col min="8450" max="8450" width="1.7109375" style="9" customWidth="1"/>
    <col min="8451" max="8451" width="2.7109375" style="9" customWidth="1"/>
    <col min="8452" max="8452" width="8.5703125" style="9" customWidth="1"/>
    <col min="8453" max="8453" width="10.42578125" style="9" customWidth="1"/>
    <col min="8454" max="8454" width="0" style="9" hidden="1" customWidth="1"/>
    <col min="8455" max="8455" width="8.28515625" style="9" customWidth="1"/>
    <col min="8456" max="8457" width="0" style="9" hidden="1" customWidth="1"/>
    <col min="8458" max="8458" width="4.42578125" style="9" customWidth="1"/>
    <col min="8459" max="8459" width="11" style="9" customWidth="1"/>
    <col min="8460" max="8460" width="11.5703125" style="9" customWidth="1"/>
    <col min="8461" max="8461" width="6.85546875" style="9" customWidth="1"/>
    <col min="8462" max="8462" width="8.85546875" style="9" customWidth="1"/>
    <col min="8463" max="8463" width="0" style="9" hidden="1" customWidth="1"/>
    <col min="8464" max="8464" width="6.42578125" style="9" customWidth="1"/>
    <col min="8465" max="8465" width="11.5703125" style="9" customWidth="1"/>
    <col min="8466" max="8467" width="9.140625" style="9"/>
    <col min="8468" max="8468" width="52.140625" style="9" customWidth="1"/>
    <col min="8469" max="8695" width="9.140625" style="9"/>
    <col min="8696" max="8705" width="0" style="9" hidden="1" customWidth="1"/>
    <col min="8706" max="8706" width="1.7109375" style="9" customWidth="1"/>
    <col min="8707" max="8707" width="2.7109375" style="9" customWidth="1"/>
    <col min="8708" max="8708" width="8.5703125" style="9" customWidth="1"/>
    <col min="8709" max="8709" width="10.42578125" style="9" customWidth="1"/>
    <col min="8710" max="8710" width="0" style="9" hidden="1" customWidth="1"/>
    <col min="8711" max="8711" width="8.28515625" style="9" customWidth="1"/>
    <col min="8712" max="8713" width="0" style="9" hidden="1" customWidth="1"/>
    <col min="8714" max="8714" width="4.42578125" style="9" customWidth="1"/>
    <col min="8715" max="8715" width="11" style="9" customWidth="1"/>
    <col min="8716" max="8716" width="11.5703125" style="9" customWidth="1"/>
    <col min="8717" max="8717" width="6.85546875" style="9" customWidth="1"/>
    <col min="8718" max="8718" width="8.85546875" style="9" customWidth="1"/>
    <col min="8719" max="8719" width="0" style="9" hidden="1" customWidth="1"/>
    <col min="8720" max="8720" width="6.42578125" style="9" customWidth="1"/>
    <col min="8721" max="8721" width="11.5703125" style="9" customWidth="1"/>
    <col min="8722" max="8723" width="9.140625" style="9"/>
    <col min="8724" max="8724" width="52.140625" style="9" customWidth="1"/>
    <col min="8725" max="8951" width="9.140625" style="9"/>
    <col min="8952" max="8961" width="0" style="9" hidden="1" customWidth="1"/>
    <col min="8962" max="8962" width="1.7109375" style="9" customWidth="1"/>
    <col min="8963" max="8963" width="2.7109375" style="9" customWidth="1"/>
    <col min="8964" max="8964" width="8.5703125" style="9" customWidth="1"/>
    <col min="8965" max="8965" width="10.42578125" style="9" customWidth="1"/>
    <col min="8966" max="8966" width="0" style="9" hidden="1" customWidth="1"/>
    <col min="8967" max="8967" width="8.28515625" style="9" customWidth="1"/>
    <col min="8968" max="8969" width="0" style="9" hidden="1" customWidth="1"/>
    <col min="8970" max="8970" width="4.42578125" style="9" customWidth="1"/>
    <col min="8971" max="8971" width="11" style="9" customWidth="1"/>
    <col min="8972" max="8972" width="11.5703125" style="9" customWidth="1"/>
    <col min="8973" max="8973" width="6.85546875" style="9" customWidth="1"/>
    <col min="8974" max="8974" width="8.85546875" style="9" customWidth="1"/>
    <col min="8975" max="8975" width="0" style="9" hidden="1" customWidth="1"/>
    <col min="8976" max="8976" width="6.42578125" style="9" customWidth="1"/>
    <col min="8977" max="8977" width="11.5703125" style="9" customWidth="1"/>
    <col min="8978" max="8979" width="9.140625" style="9"/>
    <col min="8980" max="8980" width="52.140625" style="9" customWidth="1"/>
    <col min="8981" max="9207" width="9.140625" style="9"/>
    <col min="9208" max="9217" width="0" style="9" hidden="1" customWidth="1"/>
    <col min="9218" max="9218" width="1.7109375" style="9" customWidth="1"/>
    <col min="9219" max="9219" width="2.7109375" style="9" customWidth="1"/>
    <col min="9220" max="9220" width="8.5703125" style="9" customWidth="1"/>
    <col min="9221" max="9221" width="10.42578125" style="9" customWidth="1"/>
    <col min="9222" max="9222" width="0" style="9" hidden="1" customWidth="1"/>
    <col min="9223" max="9223" width="8.28515625" style="9" customWidth="1"/>
    <col min="9224" max="9225" width="0" style="9" hidden="1" customWidth="1"/>
    <col min="9226" max="9226" width="4.42578125" style="9" customWidth="1"/>
    <col min="9227" max="9227" width="11" style="9" customWidth="1"/>
    <col min="9228" max="9228" width="11.5703125" style="9" customWidth="1"/>
    <col min="9229" max="9229" width="6.85546875" style="9" customWidth="1"/>
    <col min="9230" max="9230" width="8.85546875" style="9" customWidth="1"/>
    <col min="9231" max="9231" width="0" style="9" hidden="1" customWidth="1"/>
    <col min="9232" max="9232" width="6.42578125" style="9" customWidth="1"/>
    <col min="9233" max="9233" width="11.5703125" style="9" customWidth="1"/>
    <col min="9234" max="9235" width="9.140625" style="9"/>
    <col min="9236" max="9236" width="52.140625" style="9" customWidth="1"/>
    <col min="9237" max="9463" width="9.140625" style="9"/>
    <col min="9464" max="9473" width="0" style="9" hidden="1" customWidth="1"/>
    <col min="9474" max="9474" width="1.7109375" style="9" customWidth="1"/>
    <col min="9475" max="9475" width="2.7109375" style="9" customWidth="1"/>
    <col min="9476" max="9476" width="8.5703125" style="9" customWidth="1"/>
    <col min="9477" max="9477" width="10.42578125" style="9" customWidth="1"/>
    <col min="9478" max="9478" width="0" style="9" hidden="1" customWidth="1"/>
    <col min="9479" max="9479" width="8.28515625" style="9" customWidth="1"/>
    <col min="9480" max="9481" width="0" style="9" hidden="1" customWidth="1"/>
    <col min="9482" max="9482" width="4.42578125" style="9" customWidth="1"/>
    <col min="9483" max="9483" width="11" style="9" customWidth="1"/>
    <col min="9484" max="9484" width="11.5703125" style="9" customWidth="1"/>
    <col min="9485" max="9485" width="6.85546875" style="9" customWidth="1"/>
    <col min="9486" max="9486" width="8.85546875" style="9" customWidth="1"/>
    <col min="9487" max="9487" width="0" style="9" hidden="1" customWidth="1"/>
    <col min="9488" max="9488" width="6.42578125" style="9" customWidth="1"/>
    <col min="9489" max="9489" width="11.5703125" style="9" customWidth="1"/>
    <col min="9490" max="9491" width="9.140625" style="9"/>
    <col min="9492" max="9492" width="52.140625" style="9" customWidth="1"/>
    <col min="9493" max="9719" width="9.140625" style="9"/>
    <col min="9720" max="9729" width="0" style="9" hidden="1" customWidth="1"/>
    <col min="9730" max="9730" width="1.7109375" style="9" customWidth="1"/>
    <col min="9731" max="9731" width="2.7109375" style="9" customWidth="1"/>
    <col min="9732" max="9732" width="8.5703125" style="9" customWidth="1"/>
    <col min="9733" max="9733" width="10.42578125" style="9" customWidth="1"/>
    <col min="9734" max="9734" width="0" style="9" hidden="1" customWidth="1"/>
    <col min="9735" max="9735" width="8.28515625" style="9" customWidth="1"/>
    <col min="9736" max="9737" width="0" style="9" hidden="1" customWidth="1"/>
    <col min="9738" max="9738" width="4.42578125" style="9" customWidth="1"/>
    <col min="9739" max="9739" width="11" style="9" customWidth="1"/>
    <col min="9740" max="9740" width="11.5703125" style="9" customWidth="1"/>
    <col min="9741" max="9741" width="6.85546875" style="9" customWidth="1"/>
    <col min="9742" max="9742" width="8.85546875" style="9" customWidth="1"/>
    <col min="9743" max="9743" width="0" style="9" hidden="1" customWidth="1"/>
    <col min="9744" max="9744" width="6.42578125" style="9" customWidth="1"/>
    <col min="9745" max="9745" width="11.5703125" style="9" customWidth="1"/>
    <col min="9746" max="9747" width="9.140625" style="9"/>
    <col min="9748" max="9748" width="52.140625" style="9" customWidth="1"/>
    <col min="9749" max="9975" width="9.140625" style="9"/>
    <col min="9976" max="9985" width="0" style="9" hidden="1" customWidth="1"/>
    <col min="9986" max="9986" width="1.7109375" style="9" customWidth="1"/>
    <col min="9987" max="9987" width="2.7109375" style="9" customWidth="1"/>
    <col min="9988" max="9988" width="8.5703125" style="9" customWidth="1"/>
    <col min="9989" max="9989" width="10.42578125" style="9" customWidth="1"/>
    <col min="9990" max="9990" width="0" style="9" hidden="1" customWidth="1"/>
    <col min="9991" max="9991" width="8.28515625" style="9" customWidth="1"/>
    <col min="9992" max="9993" width="0" style="9" hidden="1" customWidth="1"/>
    <col min="9994" max="9994" width="4.42578125" style="9" customWidth="1"/>
    <col min="9995" max="9995" width="11" style="9" customWidth="1"/>
    <col min="9996" max="9996" width="11.5703125" style="9" customWidth="1"/>
    <col min="9997" max="9997" width="6.85546875" style="9" customWidth="1"/>
    <col min="9998" max="9998" width="8.85546875" style="9" customWidth="1"/>
    <col min="9999" max="9999" width="0" style="9" hidden="1" customWidth="1"/>
    <col min="10000" max="10000" width="6.42578125" style="9" customWidth="1"/>
    <col min="10001" max="10001" width="11.5703125" style="9" customWidth="1"/>
    <col min="10002" max="10003" width="9.140625" style="9"/>
    <col min="10004" max="10004" width="52.140625" style="9" customWidth="1"/>
    <col min="10005" max="10231" width="9.140625" style="9"/>
    <col min="10232" max="10241" width="0" style="9" hidden="1" customWidth="1"/>
    <col min="10242" max="10242" width="1.7109375" style="9" customWidth="1"/>
    <col min="10243" max="10243" width="2.7109375" style="9" customWidth="1"/>
    <col min="10244" max="10244" width="8.5703125" style="9" customWidth="1"/>
    <col min="10245" max="10245" width="10.42578125" style="9" customWidth="1"/>
    <col min="10246" max="10246" width="0" style="9" hidden="1" customWidth="1"/>
    <col min="10247" max="10247" width="8.28515625" style="9" customWidth="1"/>
    <col min="10248" max="10249" width="0" style="9" hidden="1" customWidth="1"/>
    <col min="10250" max="10250" width="4.42578125" style="9" customWidth="1"/>
    <col min="10251" max="10251" width="11" style="9" customWidth="1"/>
    <col min="10252" max="10252" width="11.5703125" style="9" customWidth="1"/>
    <col min="10253" max="10253" width="6.85546875" style="9" customWidth="1"/>
    <col min="10254" max="10254" width="8.85546875" style="9" customWidth="1"/>
    <col min="10255" max="10255" width="0" style="9" hidden="1" customWidth="1"/>
    <col min="10256" max="10256" width="6.42578125" style="9" customWidth="1"/>
    <col min="10257" max="10257" width="11.5703125" style="9" customWidth="1"/>
    <col min="10258" max="10259" width="9.140625" style="9"/>
    <col min="10260" max="10260" width="52.140625" style="9" customWidth="1"/>
    <col min="10261" max="10487" width="9.140625" style="9"/>
    <col min="10488" max="10497" width="0" style="9" hidden="1" customWidth="1"/>
    <col min="10498" max="10498" width="1.7109375" style="9" customWidth="1"/>
    <col min="10499" max="10499" width="2.7109375" style="9" customWidth="1"/>
    <col min="10500" max="10500" width="8.5703125" style="9" customWidth="1"/>
    <col min="10501" max="10501" width="10.42578125" style="9" customWidth="1"/>
    <col min="10502" max="10502" width="0" style="9" hidden="1" customWidth="1"/>
    <col min="10503" max="10503" width="8.28515625" style="9" customWidth="1"/>
    <col min="10504" max="10505" width="0" style="9" hidden="1" customWidth="1"/>
    <col min="10506" max="10506" width="4.42578125" style="9" customWidth="1"/>
    <col min="10507" max="10507" width="11" style="9" customWidth="1"/>
    <col min="10508" max="10508" width="11.5703125" style="9" customWidth="1"/>
    <col min="10509" max="10509" width="6.85546875" style="9" customWidth="1"/>
    <col min="10510" max="10510" width="8.85546875" style="9" customWidth="1"/>
    <col min="10511" max="10511" width="0" style="9" hidden="1" customWidth="1"/>
    <col min="10512" max="10512" width="6.42578125" style="9" customWidth="1"/>
    <col min="10513" max="10513" width="11.5703125" style="9" customWidth="1"/>
    <col min="10514" max="10515" width="9.140625" style="9"/>
    <col min="10516" max="10516" width="52.140625" style="9" customWidth="1"/>
    <col min="10517" max="10743" width="9.140625" style="9"/>
    <col min="10744" max="10753" width="0" style="9" hidden="1" customWidth="1"/>
    <col min="10754" max="10754" width="1.7109375" style="9" customWidth="1"/>
    <col min="10755" max="10755" width="2.7109375" style="9" customWidth="1"/>
    <col min="10756" max="10756" width="8.5703125" style="9" customWidth="1"/>
    <col min="10757" max="10757" width="10.42578125" style="9" customWidth="1"/>
    <col min="10758" max="10758" width="0" style="9" hidden="1" customWidth="1"/>
    <col min="10759" max="10759" width="8.28515625" style="9" customWidth="1"/>
    <col min="10760" max="10761" width="0" style="9" hidden="1" customWidth="1"/>
    <col min="10762" max="10762" width="4.42578125" style="9" customWidth="1"/>
    <col min="10763" max="10763" width="11" style="9" customWidth="1"/>
    <col min="10764" max="10764" width="11.5703125" style="9" customWidth="1"/>
    <col min="10765" max="10765" width="6.85546875" style="9" customWidth="1"/>
    <col min="10766" max="10766" width="8.85546875" style="9" customWidth="1"/>
    <col min="10767" max="10767" width="0" style="9" hidden="1" customWidth="1"/>
    <col min="10768" max="10768" width="6.42578125" style="9" customWidth="1"/>
    <col min="10769" max="10769" width="11.5703125" style="9" customWidth="1"/>
    <col min="10770" max="10771" width="9.140625" style="9"/>
    <col min="10772" max="10772" width="52.140625" style="9" customWidth="1"/>
    <col min="10773" max="10999" width="9.140625" style="9"/>
    <col min="11000" max="11009" width="0" style="9" hidden="1" customWidth="1"/>
    <col min="11010" max="11010" width="1.7109375" style="9" customWidth="1"/>
    <col min="11011" max="11011" width="2.7109375" style="9" customWidth="1"/>
    <col min="11012" max="11012" width="8.5703125" style="9" customWidth="1"/>
    <col min="11013" max="11013" width="10.42578125" style="9" customWidth="1"/>
    <col min="11014" max="11014" width="0" style="9" hidden="1" customWidth="1"/>
    <col min="11015" max="11015" width="8.28515625" style="9" customWidth="1"/>
    <col min="11016" max="11017" width="0" style="9" hidden="1" customWidth="1"/>
    <col min="11018" max="11018" width="4.42578125" style="9" customWidth="1"/>
    <col min="11019" max="11019" width="11" style="9" customWidth="1"/>
    <col min="11020" max="11020" width="11.5703125" style="9" customWidth="1"/>
    <col min="11021" max="11021" width="6.85546875" style="9" customWidth="1"/>
    <col min="11022" max="11022" width="8.85546875" style="9" customWidth="1"/>
    <col min="11023" max="11023" width="0" style="9" hidden="1" customWidth="1"/>
    <col min="11024" max="11024" width="6.42578125" style="9" customWidth="1"/>
    <col min="11025" max="11025" width="11.5703125" style="9" customWidth="1"/>
    <col min="11026" max="11027" width="9.140625" style="9"/>
    <col min="11028" max="11028" width="52.140625" style="9" customWidth="1"/>
    <col min="11029" max="11255" width="9.140625" style="9"/>
    <col min="11256" max="11265" width="0" style="9" hidden="1" customWidth="1"/>
    <col min="11266" max="11266" width="1.7109375" style="9" customWidth="1"/>
    <col min="11267" max="11267" width="2.7109375" style="9" customWidth="1"/>
    <col min="11268" max="11268" width="8.5703125" style="9" customWidth="1"/>
    <col min="11269" max="11269" width="10.42578125" style="9" customWidth="1"/>
    <col min="11270" max="11270" width="0" style="9" hidden="1" customWidth="1"/>
    <col min="11271" max="11271" width="8.28515625" style="9" customWidth="1"/>
    <col min="11272" max="11273" width="0" style="9" hidden="1" customWidth="1"/>
    <col min="11274" max="11274" width="4.42578125" style="9" customWidth="1"/>
    <col min="11275" max="11275" width="11" style="9" customWidth="1"/>
    <col min="11276" max="11276" width="11.5703125" style="9" customWidth="1"/>
    <col min="11277" max="11277" width="6.85546875" style="9" customWidth="1"/>
    <col min="11278" max="11278" width="8.85546875" style="9" customWidth="1"/>
    <col min="11279" max="11279" width="0" style="9" hidden="1" customWidth="1"/>
    <col min="11280" max="11280" width="6.42578125" style="9" customWidth="1"/>
    <col min="11281" max="11281" width="11.5703125" style="9" customWidth="1"/>
    <col min="11282" max="11283" width="9.140625" style="9"/>
    <col min="11284" max="11284" width="52.140625" style="9" customWidth="1"/>
    <col min="11285" max="11511" width="9.140625" style="9"/>
    <col min="11512" max="11521" width="0" style="9" hidden="1" customWidth="1"/>
    <col min="11522" max="11522" width="1.7109375" style="9" customWidth="1"/>
    <col min="11523" max="11523" width="2.7109375" style="9" customWidth="1"/>
    <col min="11524" max="11524" width="8.5703125" style="9" customWidth="1"/>
    <col min="11525" max="11525" width="10.42578125" style="9" customWidth="1"/>
    <col min="11526" max="11526" width="0" style="9" hidden="1" customWidth="1"/>
    <col min="11527" max="11527" width="8.28515625" style="9" customWidth="1"/>
    <col min="11528" max="11529" width="0" style="9" hidden="1" customWidth="1"/>
    <col min="11530" max="11530" width="4.42578125" style="9" customWidth="1"/>
    <col min="11531" max="11531" width="11" style="9" customWidth="1"/>
    <col min="11532" max="11532" width="11.5703125" style="9" customWidth="1"/>
    <col min="11533" max="11533" width="6.85546875" style="9" customWidth="1"/>
    <col min="11534" max="11534" width="8.85546875" style="9" customWidth="1"/>
    <col min="11535" max="11535" width="0" style="9" hidden="1" customWidth="1"/>
    <col min="11536" max="11536" width="6.42578125" style="9" customWidth="1"/>
    <col min="11537" max="11537" width="11.5703125" style="9" customWidth="1"/>
    <col min="11538" max="11539" width="9.140625" style="9"/>
    <col min="11540" max="11540" width="52.140625" style="9" customWidth="1"/>
    <col min="11541" max="11767" width="9.140625" style="9"/>
    <col min="11768" max="11777" width="0" style="9" hidden="1" customWidth="1"/>
    <col min="11778" max="11778" width="1.7109375" style="9" customWidth="1"/>
    <col min="11779" max="11779" width="2.7109375" style="9" customWidth="1"/>
    <col min="11780" max="11780" width="8.5703125" style="9" customWidth="1"/>
    <col min="11781" max="11781" width="10.42578125" style="9" customWidth="1"/>
    <col min="11782" max="11782" width="0" style="9" hidden="1" customWidth="1"/>
    <col min="11783" max="11783" width="8.28515625" style="9" customWidth="1"/>
    <col min="11784" max="11785" width="0" style="9" hidden="1" customWidth="1"/>
    <col min="11786" max="11786" width="4.42578125" style="9" customWidth="1"/>
    <col min="11787" max="11787" width="11" style="9" customWidth="1"/>
    <col min="11788" max="11788" width="11.5703125" style="9" customWidth="1"/>
    <col min="11789" max="11789" width="6.85546875" style="9" customWidth="1"/>
    <col min="11790" max="11790" width="8.85546875" style="9" customWidth="1"/>
    <col min="11791" max="11791" width="0" style="9" hidden="1" customWidth="1"/>
    <col min="11792" max="11792" width="6.42578125" style="9" customWidth="1"/>
    <col min="11793" max="11793" width="11.5703125" style="9" customWidth="1"/>
    <col min="11794" max="11795" width="9.140625" style="9"/>
    <col min="11796" max="11796" width="52.140625" style="9" customWidth="1"/>
    <col min="11797" max="12023" width="9.140625" style="9"/>
    <col min="12024" max="12033" width="0" style="9" hidden="1" customWidth="1"/>
    <col min="12034" max="12034" width="1.7109375" style="9" customWidth="1"/>
    <col min="12035" max="12035" width="2.7109375" style="9" customWidth="1"/>
    <col min="12036" max="12036" width="8.5703125" style="9" customWidth="1"/>
    <col min="12037" max="12037" width="10.42578125" style="9" customWidth="1"/>
    <col min="12038" max="12038" width="0" style="9" hidden="1" customWidth="1"/>
    <col min="12039" max="12039" width="8.28515625" style="9" customWidth="1"/>
    <col min="12040" max="12041" width="0" style="9" hidden="1" customWidth="1"/>
    <col min="12042" max="12042" width="4.42578125" style="9" customWidth="1"/>
    <col min="12043" max="12043" width="11" style="9" customWidth="1"/>
    <col min="12044" max="12044" width="11.5703125" style="9" customWidth="1"/>
    <col min="12045" max="12045" width="6.85546875" style="9" customWidth="1"/>
    <col min="12046" max="12046" width="8.85546875" style="9" customWidth="1"/>
    <col min="12047" max="12047" width="0" style="9" hidden="1" customWidth="1"/>
    <col min="12048" max="12048" width="6.42578125" style="9" customWidth="1"/>
    <col min="12049" max="12049" width="11.5703125" style="9" customWidth="1"/>
    <col min="12050" max="12051" width="9.140625" style="9"/>
    <col min="12052" max="12052" width="52.140625" style="9" customWidth="1"/>
    <col min="12053" max="12279" width="9.140625" style="9"/>
    <col min="12280" max="12289" width="0" style="9" hidden="1" customWidth="1"/>
    <col min="12290" max="12290" width="1.7109375" style="9" customWidth="1"/>
    <col min="12291" max="12291" width="2.7109375" style="9" customWidth="1"/>
    <col min="12292" max="12292" width="8.5703125" style="9" customWidth="1"/>
    <col min="12293" max="12293" width="10.42578125" style="9" customWidth="1"/>
    <col min="12294" max="12294" width="0" style="9" hidden="1" customWidth="1"/>
    <col min="12295" max="12295" width="8.28515625" style="9" customWidth="1"/>
    <col min="12296" max="12297" width="0" style="9" hidden="1" customWidth="1"/>
    <col min="12298" max="12298" width="4.42578125" style="9" customWidth="1"/>
    <col min="12299" max="12299" width="11" style="9" customWidth="1"/>
    <col min="12300" max="12300" width="11.5703125" style="9" customWidth="1"/>
    <col min="12301" max="12301" width="6.85546875" style="9" customWidth="1"/>
    <col min="12302" max="12302" width="8.85546875" style="9" customWidth="1"/>
    <col min="12303" max="12303" width="0" style="9" hidden="1" customWidth="1"/>
    <col min="12304" max="12304" width="6.42578125" style="9" customWidth="1"/>
    <col min="12305" max="12305" width="11.5703125" style="9" customWidth="1"/>
    <col min="12306" max="12307" width="9.140625" style="9"/>
    <col min="12308" max="12308" width="52.140625" style="9" customWidth="1"/>
    <col min="12309" max="12535" width="9.140625" style="9"/>
    <col min="12536" max="12545" width="0" style="9" hidden="1" customWidth="1"/>
    <col min="12546" max="12546" width="1.7109375" style="9" customWidth="1"/>
    <col min="12547" max="12547" width="2.7109375" style="9" customWidth="1"/>
    <col min="12548" max="12548" width="8.5703125" style="9" customWidth="1"/>
    <col min="12549" max="12549" width="10.42578125" style="9" customWidth="1"/>
    <col min="12550" max="12550" width="0" style="9" hidden="1" customWidth="1"/>
    <col min="12551" max="12551" width="8.28515625" style="9" customWidth="1"/>
    <col min="12552" max="12553" width="0" style="9" hidden="1" customWidth="1"/>
    <col min="12554" max="12554" width="4.42578125" style="9" customWidth="1"/>
    <col min="12555" max="12555" width="11" style="9" customWidth="1"/>
    <col min="12556" max="12556" width="11.5703125" style="9" customWidth="1"/>
    <col min="12557" max="12557" width="6.85546875" style="9" customWidth="1"/>
    <col min="12558" max="12558" width="8.85546875" style="9" customWidth="1"/>
    <col min="12559" max="12559" width="0" style="9" hidden="1" customWidth="1"/>
    <col min="12560" max="12560" width="6.42578125" style="9" customWidth="1"/>
    <col min="12561" max="12561" width="11.5703125" style="9" customWidth="1"/>
    <col min="12562" max="12563" width="9.140625" style="9"/>
    <col min="12564" max="12564" width="52.140625" style="9" customWidth="1"/>
    <col min="12565" max="12791" width="9.140625" style="9"/>
    <col min="12792" max="12801" width="0" style="9" hidden="1" customWidth="1"/>
    <col min="12802" max="12802" width="1.7109375" style="9" customWidth="1"/>
    <col min="12803" max="12803" width="2.7109375" style="9" customWidth="1"/>
    <col min="12804" max="12804" width="8.5703125" style="9" customWidth="1"/>
    <col min="12805" max="12805" width="10.42578125" style="9" customWidth="1"/>
    <col min="12806" max="12806" width="0" style="9" hidden="1" customWidth="1"/>
    <col min="12807" max="12807" width="8.28515625" style="9" customWidth="1"/>
    <col min="12808" max="12809" width="0" style="9" hidden="1" customWidth="1"/>
    <col min="12810" max="12810" width="4.42578125" style="9" customWidth="1"/>
    <col min="12811" max="12811" width="11" style="9" customWidth="1"/>
    <col min="12812" max="12812" width="11.5703125" style="9" customWidth="1"/>
    <col min="12813" max="12813" width="6.85546875" style="9" customWidth="1"/>
    <col min="12814" max="12814" width="8.85546875" style="9" customWidth="1"/>
    <col min="12815" max="12815" width="0" style="9" hidden="1" customWidth="1"/>
    <col min="12816" max="12816" width="6.42578125" style="9" customWidth="1"/>
    <col min="12817" max="12817" width="11.5703125" style="9" customWidth="1"/>
    <col min="12818" max="12819" width="9.140625" style="9"/>
    <col min="12820" max="12820" width="52.140625" style="9" customWidth="1"/>
    <col min="12821" max="13047" width="9.140625" style="9"/>
    <col min="13048" max="13057" width="0" style="9" hidden="1" customWidth="1"/>
    <col min="13058" max="13058" width="1.7109375" style="9" customWidth="1"/>
    <col min="13059" max="13059" width="2.7109375" style="9" customWidth="1"/>
    <col min="13060" max="13060" width="8.5703125" style="9" customWidth="1"/>
    <col min="13061" max="13061" width="10.42578125" style="9" customWidth="1"/>
    <col min="13062" max="13062" width="0" style="9" hidden="1" customWidth="1"/>
    <col min="13063" max="13063" width="8.28515625" style="9" customWidth="1"/>
    <col min="13064" max="13065" width="0" style="9" hidden="1" customWidth="1"/>
    <col min="13066" max="13066" width="4.42578125" style="9" customWidth="1"/>
    <col min="13067" max="13067" width="11" style="9" customWidth="1"/>
    <col min="13068" max="13068" width="11.5703125" style="9" customWidth="1"/>
    <col min="13069" max="13069" width="6.85546875" style="9" customWidth="1"/>
    <col min="13070" max="13070" width="8.85546875" style="9" customWidth="1"/>
    <col min="13071" max="13071" width="0" style="9" hidden="1" customWidth="1"/>
    <col min="13072" max="13072" width="6.42578125" style="9" customWidth="1"/>
    <col min="13073" max="13073" width="11.5703125" style="9" customWidth="1"/>
    <col min="13074" max="13075" width="9.140625" style="9"/>
    <col min="13076" max="13076" width="52.140625" style="9" customWidth="1"/>
    <col min="13077" max="13303" width="9.140625" style="9"/>
    <col min="13304" max="13313" width="0" style="9" hidden="1" customWidth="1"/>
    <col min="13314" max="13314" width="1.7109375" style="9" customWidth="1"/>
    <col min="13315" max="13315" width="2.7109375" style="9" customWidth="1"/>
    <col min="13316" max="13316" width="8.5703125" style="9" customWidth="1"/>
    <col min="13317" max="13317" width="10.42578125" style="9" customWidth="1"/>
    <col min="13318" max="13318" width="0" style="9" hidden="1" customWidth="1"/>
    <col min="13319" max="13319" width="8.28515625" style="9" customWidth="1"/>
    <col min="13320" max="13321" width="0" style="9" hidden="1" customWidth="1"/>
    <col min="13322" max="13322" width="4.42578125" style="9" customWidth="1"/>
    <col min="13323" max="13323" width="11" style="9" customWidth="1"/>
    <col min="13324" max="13324" width="11.5703125" style="9" customWidth="1"/>
    <col min="13325" max="13325" width="6.85546875" style="9" customWidth="1"/>
    <col min="13326" max="13326" width="8.85546875" style="9" customWidth="1"/>
    <col min="13327" max="13327" width="0" style="9" hidden="1" customWidth="1"/>
    <col min="13328" max="13328" width="6.42578125" style="9" customWidth="1"/>
    <col min="13329" max="13329" width="11.5703125" style="9" customWidth="1"/>
    <col min="13330" max="13331" width="9.140625" style="9"/>
    <col min="13332" max="13332" width="52.140625" style="9" customWidth="1"/>
    <col min="13333" max="13559" width="9.140625" style="9"/>
    <col min="13560" max="13569" width="0" style="9" hidden="1" customWidth="1"/>
    <col min="13570" max="13570" width="1.7109375" style="9" customWidth="1"/>
    <col min="13571" max="13571" width="2.7109375" style="9" customWidth="1"/>
    <col min="13572" max="13572" width="8.5703125" style="9" customWidth="1"/>
    <col min="13573" max="13573" width="10.42578125" style="9" customWidth="1"/>
    <col min="13574" max="13574" width="0" style="9" hidden="1" customWidth="1"/>
    <col min="13575" max="13575" width="8.28515625" style="9" customWidth="1"/>
    <col min="13576" max="13577" width="0" style="9" hidden="1" customWidth="1"/>
    <col min="13578" max="13578" width="4.42578125" style="9" customWidth="1"/>
    <col min="13579" max="13579" width="11" style="9" customWidth="1"/>
    <col min="13580" max="13580" width="11.5703125" style="9" customWidth="1"/>
    <col min="13581" max="13581" width="6.85546875" style="9" customWidth="1"/>
    <col min="13582" max="13582" width="8.85546875" style="9" customWidth="1"/>
    <col min="13583" max="13583" width="0" style="9" hidden="1" customWidth="1"/>
    <col min="13584" max="13584" width="6.42578125" style="9" customWidth="1"/>
    <col min="13585" max="13585" width="11.5703125" style="9" customWidth="1"/>
    <col min="13586" max="13587" width="9.140625" style="9"/>
    <col min="13588" max="13588" width="52.140625" style="9" customWidth="1"/>
    <col min="13589" max="13815" width="9.140625" style="9"/>
    <col min="13816" max="13825" width="0" style="9" hidden="1" customWidth="1"/>
    <col min="13826" max="13826" width="1.7109375" style="9" customWidth="1"/>
    <col min="13827" max="13827" width="2.7109375" style="9" customWidth="1"/>
    <col min="13828" max="13828" width="8.5703125" style="9" customWidth="1"/>
    <col min="13829" max="13829" width="10.42578125" style="9" customWidth="1"/>
    <col min="13830" max="13830" width="0" style="9" hidden="1" customWidth="1"/>
    <col min="13831" max="13831" width="8.28515625" style="9" customWidth="1"/>
    <col min="13832" max="13833" width="0" style="9" hidden="1" customWidth="1"/>
    <col min="13834" max="13834" width="4.42578125" style="9" customWidth="1"/>
    <col min="13835" max="13835" width="11" style="9" customWidth="1"/>
    <col min="13836" max="13836" width="11.5703125" style="9" customWidth="1"/>
    <col min="13837" max="13837" width="6.85546875" style="9" customWidth="1"/>
    <col min="13838" max="13838" width="8.85546875" style="9" customWidth="1"/>
    <col min="13839" max="13839" width="0" style="9" hidden="1" customWidth="1"/>
    <col min="13840" max="13840" width="6.42578125" style="9" customWidth="1"/>
    <col min="13841" max="13841" width="11.5703125" style="9" customWidth="1"/>
    <col min="13842" max="13843" width="9.140625" style="9"/>
    <col min="13844" max="13844" width="52.140625" style="9" customWidth="1"/>
    <col min="13845" max="14071" width="9.140625" style="9"/>
    <col min="14072" max="14081" width="0" style="9" hidden="1" customWidth="1"/>
    <col min="14082" max="14082" width="1.7109375" style="9" customWidth="1"/>
    <col min="14083" max="14083" width="2.7109375" style="9" customWidth="1"/>
    <col min="14084" max="14084" width="8.5703125" style="9" customWidth="1"/>
    <col min="14085" max="14085" width="10.42578125" style="9" customWidth="1"/>
    <col min="14086" max="14086" width="0" style="9" hidden="1" customWidth="1"/>
    <col min="14087" max="14087" width="8.28515625" style="9" customWidth="1"/>
    <col min="14088" max="14089" width="0" style="9" hidden="1" customWidth="1"/>
    <col min="14090" max="14090" width="4.42578125" style="9" customWidth="1"/>
    <col min="14091" max="14091" width="11" style="9" customWidth="1"/>
    <col min="14092" max="14092" width="11.5703125" style="9" customWidth="1"/>
    <col min="14093" max="14093" width="6.85546875" style="9" customWidth="1"/>
    <col min="14094" max="14094" width="8.85546875" style="9" customWidth="1"/>
    <col min="14095" max="14095" width="0" style="9" hidden="1" customWidth="1"/>
    <col min="14096" max="14096" width="6.42578125" style="9" customWidth="1"/>
    <col min="14097" max="14097" width="11.5703125" style="9" customWidth="1"/>
    <col min="14098" max="14099" width="9.140625" style="9"/>
    <col min="14100" max="14100" width="52.140625" style="9" customWidth="1"/>
    <col min="14101" max="14327" width="9.140625" style="9"/>
    <col min="14328" max="14337" width="0" style="9" hidden="1" customWidth="1"/>
    <col min="14338" max="14338" width="1.7109375" style="9" customWidth="1"/>
    <col min="14339" max="14339" width="2.7109375" style="9" customWidth="1"/>
    <col min="14340" max="14340" width="8.5703125" style="9" customWidth="1"/>
    <col min="14341" max="14341" width="10.42578125" style="9" customWidth="1"/>
    <col min="14342" max="14342" width="0" style="9" hidden="1" customWidth="1"/>
    <col min="14343" max="14343" width="8.28515625" style="9" customWidth="1"/>
    <col min="14344" max="14345" width="0" style="9" hidden="1" customWidth="1"/>
    <col min="14346" max="14346" width="4.42578125" style="9" customWidth="1"/>
    <col min="14347" max="14347" width="11" style="9" customWidth="1"/>
    <col min="14348" max="14348" width="11.5703125" style="9" customWidth="1"/>
    <col min="14349" max="14349" width="6.85546875" style="9" customWidth="1"/>
    <col min="14350" max="14350" width="8.85546875" style="9" customWidth="1"/>
    <col min="14351" max="14351" width="0" style="9" hidden="1" customWidth="1"/>
    <col min="14352" max="14352" width="6.42578125" style="9" customWidth="1"/>
    <col min="14353" max="14353" width="11.5703125" style="9" customWidth="1"/>
    <col min="14354" max="14355" width="9.140625" style="9"/>
    <col min="14356" max="14356" width="52.140625" style="9" customWidth="1"/>
    <col min="14357" max="14583" width="9.140625" style="9"/>
    <col min="14584" max="14593" width="0" style="9" hidden="1" customWidth="1"/>
    <col min="14594" max="14594" width="1.7109375" style="9" customWidth="1"/>
    <col min="14595" max="14595" width="2.7109375" style="9" customWidth="1"/>
    <col min="14596" max="14596" width="8.5703125" style="9" customWidth="1"/>
    <col min="14597" max="14597" width="10.42578125" style="9" customWidth="1"/>
    <col min="14598" max="14598" width="0" style="9" hidden="1" customWidth="1"/>
    <col min="14599" max="14599" width="8.28515625" style="9" customWidth="1"/>
    <col min="14600" max="14601" width="0" style="9" hidden="1" customWidth="1"/>
    <col min="14602" max="14602" width="4.42578125" style="9" customWidth="1"/>
    <col min="14603" max="14603" width="11" style="9" customWidth="1"/>
    <col min="14604" max="14604" width="11.5703125" style="9" customWidth="1"/>
    <col min="14605" max="14605" width="6.85546875" style="9" customWidth="1"/>
    <col min="14606" max="14606" width="8.85546875" style="9" customWidth="1"/>
    <col min="14607" max="14607" width="0" style="9" hidden="1" customWidth="1"/>
    <col min="14608" max="14608" width="6.42578125" style="9" customWidth="1"/>
    <col min="14609" max="14609" width="11.5703125" style="9" customWidth="1"/>
    <col min="14610" max="14611" width="9.140625" style="9"/>
    <col min="14612" max="14612" width="52.140625" style="9" customWidth="1"/>
    <col min="14613" max="14839" width="9.140625" style="9"/>
    <col min="14840" max="14849" width="0" style="9" hidden="1" customWidth="1"/>
    <col min="14850" max="14850" width="1.7109375" style="9" customWidth="1"/>
    <col min="14851" max="14851" width="2.7109375" style="9" customWidth="1"/>
    <col min="14852" max="14852" width="8.5703125" style="9" customWidth="1"/>
    <col min="14853" max="14853" width="10.42578125" style="9" customWidth="1"/>
    <col min="14854" max="14854" width="0" style="9" hidden="1" customWidth="1"/>
    <col min="14855" max="14855" width="8.28515625" style="9" customWidth="1"/>
    <col min="14856" max="14857" width="0" style="9" hidden="1" customWidth="1"/>
    <col min="14858" max="14858" width="4.42578125" style="9" customWidth="1"/>
    <col min="14859" max="14859" width="11" style="9" customWidth="1"/>
    <col min="14860" max="14860" width="11.5703125" style="9" customWidth="1"/>
    <col min="14861" max="14861" width="6.85546875" style="9" customWidth="1"/>
    <col min="14862" max="14862" width="8.85546875" style="9" customWidth="1"/>
    <col min="14863" max="14863" width="0" style="9" hidden="1" customWidth="1"/>
    <col min="14864" max="14864" width="6.42578125" style="9" customWidth="1"/>
    <col min="14865" max="14865" width="11.5703125" style="9" customWidth="1"/>
    <col min="14866" max="14867" width="9.140625" style="9"/>
    <col min="14868" max="14868" width="52.140625" style="9" customWidth="1"/>
    <col min="14869" max="15095" width="9.140625" style="9"/>
    <col min="15096" max="15105" width="0" style="9" hidden="1" customWidth="1"/>
    <col min="15106" max="15106" width="1.7109375" style="9" customWidth="1"/>
    <col min="15107" max="15107" width="2.7109375" style="9" customWidth="1"/>
    <col min="15108" max="15108" width="8.5703125" style="9" customWidth="1"/>
    <col min="15109" max="15109" width="10.42578125" style="9" customWidth="1"/>
    <col min="15110" max="15110" width="0" style="9" hidden="1" customWidth="1"/>
    <col min="15111" max="15111" width="8.28515625" style="9" customWidth="1"/>
    <col min="15112" max="15113" width="0" style="9" hidden="1" customWidth="1"/>
    <col min="15114" max="15114" width="4.42578125" style="9" customWidth="1"/>
    <col min="15115" max="15115" width="11" style="9" customWidth="1"/>
    <col min="15116" max="15116" width="11.5703125" style="9" customWidth="1"/>
    <col min="15117" max="15117" width="6.85546875" style="9" customWidth="1"/>
    <col min="15118" max="15118" width="8.85546875" style="9" customWidth="1"/>
    <col min="15119" max="15119" width="0" style="9" hidden="1" customWidth="1"/>
    <col min="15120" max="15120" width="6.42578125" style="9" customWidth="1"/>
    <col min="15121" max="15121" width="11.5703125" style="9" customWidth="1"/>
    <col min="15122" max="15123" width="9.140625" style="9"/>
    <col min="15124" max="15124" width="52.140625" style="9" customWidth="1"/>
    <col min="15125" max="15351" width="9.140625" style="9"/>
    <col min="15352" max="15361" width="0" style="9" hidden="1" customWidth="1"/>
    <col min="15362" max="15362" width="1.7109375" style="9" customWidth="1"/>
    <col min="15363" max="15363" width="2.7109375" style="9" customWidth="1"/>
    <col min="15364" max="15364" width="8.5703125" style="9" customWidth="1"/>
    <col min="15365" max="15365" width="10.42578125" style="9" customWidth="1"/>
    <col min="15366" max="15366" width="0" style="9" hidden="1" customWidth="1"/>
    <col min="15367" max="15367" width="8.28515625" style="9" customWidth="1"/>
    <col min="15368" max="15369" width="0" style="9" hidden="1" customWidth="1"/>
    <col min="15370" max="15370" width="4.42578125" style="9" customWidth="1"/>
    <col min="15371" max="15371" width="11" style="9" customWidth="1"/>
    <col min="15372" max="15372" width="11.5703125" style="9" customWidth="1"/>
    <col min="15373" max="15373" width="6.85546875" style="9" customWidth="1"/>
    <col min="15374" max="15374" width="8.85546875" style="9" customWidth="1"/>
    <col min="15375" max="15375" width="0" style="9" hidden="1" customWidth="1"/>
    <col min="15376" max="15376" width="6.42578125" style="9" customWidth="1"/>
    <col min="15377" max="15377" width="11.5703125" style="9" customWidth="1"/>
    <col min="15378" max="15379" width="9.140625" style="9"/>
    <col min="15380" max="15380" width="52.140625" style="9" customWidth="1"/>
    <col min="15381" max="15607" width="9.140625" style="9"/>
    <col min="15608" max="15617" width="0" style="9" hidden="1" customWidth="1"/>
    <col min="15618" max="15618" width="1.7109375" style="9" customWidth="1"/>
    <col min="15619" max="15619" width="2.7109375" style="9" customWidth="1"/>
    <col min="15620" max="15620" width="8.5703125" style="9" customWidth="1"/>
    <col min="15621" max="15621" width="10.42578125" style="9" customWidth="1"/>
    <col min="15622" max="15622" width="0" style="9" hidden="1" customWidth="1"/>
    <col min="15623" max="15623" width="8.28515625" style="9" customWidth="1"/>
    <col min="15624" max="15625" width="0" style="9" hidden="1" customWidth="1"/>
    <col min="15626" max="15626" width="4.42578125" style="9" customWidth="1"/>
    <col min="15627" max="15627" width="11" style="9" customWidth="1"/>
    <col min="15628" max="15628" width="11.5703125" style="9" customWidth="1"/>
    <col min="15629" max="15629" width="6.85546875" style="9" customWidth="1"/>
    <col min="15630" max="15630" width="8.85546875" style="9" customWidth="1"/>
    <col min="15631" max="15631" width="0" style="9" hidden="1" customWidth="1"/>
    <col min="15632" max="15632" width="6.42578125" style="9" customWidth="1"/>
    <col min="15633" max="15633" width="11.5703125" style="9" customWidth="1"/>
    <col min="15634" max="15635" width="9.140625" style="9"/>
    <col min="15636" max="15636" width="52.140625" style="9" customWidth="1"/>
    <col min="15637" max="15863" width="9.140625" style="9"/>
    <col min="15864" max="15873" width="0" style="9" hidden="1" customWidth="1"/>
    <col min="15874" max="15874" width="1.7109375" style="9" customWidth="1"/>
    <col min="15875" max="15875" width="2.7109375" style="9" customWidth="1"/>
    <col min="15876" max="15876" width="8.5703125" style="9" customWidth="1"/>
    <col min="15877" max="15877" width="10.42578125" style="9" customWidth="1"/>
    <col min="15878" max="15878" width="0" style="9" hidden="1" customWidth="1"/>
    <col min="15879" max="15879" width="8.28515625" style="9" customWidth="1"/>
    <col min="15880" max="15881" width="0" style="9" hidden="1" customWidth="1"/>
    <col min="15882" max="15882" width="4.42578125" style="9" customWidth="1"/>
    <col min="15883" max="15883" width="11" style="9" customWidth="1"/>
    <col min="15884" max="15884" width="11.5703125" style="9" customWidth="1"/>
    <col min="15885" max="15885" width="6.85546875" style="9" customWidth="1"/>
    <col min="15886" max="15886" width="8.85546875" style="9" customWidth="1"/>
    <col min="15887" max="15887" width="0" style="9" hidden="1" customWidth="1"/>
    <col min="15888" max="15888" width="6.42578125" style="9" customWidth="1"/>
    <col min="15889" max="15889" width="11.5703125" style="9" customWidth="1"/>
    <col min="15890" max="15891" width="9.140625" style="9"/>
    <col min="15892" max="15892" width="52.140625" style="9" customWidth="1"/>
    <col min="15893" max="16119" width="9.140625" style="9"/>
    <col min="16120" max="16129" width="0" style="9" hidden="1" customWidth="1"/>
    <col min="16130" max="16130" width="1.7109375" style="9" customWidth="1"/>
    <col min="16131" max="16131" width="2.7109375" style="9" customWidth="1"/>
    <col min="16132" max="16132" width="8.5703125" style="9" customWidth="1"/>
    <col min="16133" max="16133" width="10.42578125" style="9" customWidth="1"/>
    <col min="16134" max="16134" width="0" style="9" hidden="1" customWidth="1"/>
    <col min="16135" max="16135" width="8.28515625" style="9" customWidth="1"/>
    <col min="16136" max="16137" width="0" style="9" hidden="1" customWidth="1"/>
    <col min="16138" max="16138" width="4.42578125" style="9" customWidth="1"/>
    <col min="16139" max="16139" width="11" style="9" customWidth="1"/>
    <col min="16140" max="16140" width="11.5703125" style="9" customWidth="1"/>
    <col min="16141" max="16141" width="6.85546875" style="9" customWidth="1"/>
    <col min="16142" max="16142" width="8.85546875" style="9" customWidth="1"/>
    <col min="16143" max="16143" width="0" style="9" hidden="1" customWidth="1"/>
    <col min="16144" max="16144" width="6.42578125" style="9" customWidth="1"/>
    <col min="16145" max="16145" width="11.5703125" style="9" customWidth="1"/>
    <col min="16146" max="16147" width="9.140625" style="9"/>
    <col min="16148" max="16148" width="52.140625" style="9" customWidth="1"/>
    <col min="16149" max="16384" width="9.140625" style="9"/>
  </cols>
  <sheetData>
    <row r="1" spans="1:72" ht="5.25" customHeight="1" thickBot="1" x14ac:dyDescent="0.3">
      <c r="A1" s="55"/>
      <c r="B1" s="47"/>
      <c r="C1" s="48"/>
      <c r="D1" s="47"/>
      <c r="E1" s="49"/>
      <c r="F1" s="50"/>
      <c r="G1" s="51"/>
      <c r="H1" s="51"/>
      <c r="I1" s="52"/>
      <c r="L1" s="56"/>
      <c r="AX1" s="57"/>
    </row>
    <row r="2" spans="1:72" ht="39" customHeight="1" thickTop="1" thickBot="1" x14ac:dyDescent="0.3">
      <c r="A2" s="55"/>
      <c r="B2" s="47"/>
      <c r="C2" s="48"/>
      <c r="D2" s="47"/>
      <c r="E2" s="49"/>
      <c r="F2" s="50"/>
      <c r="G2" s="51"/>
      <c r="H2" s="51"/>
      <c r="I2" s="52"/>
      <c r="K2" s="256" t="s">
        <v>293</v>
      </c>
      <c r="L2" s="256"/>
      <c r="M2" s="256"/>
      <c r="N2" s="256"/>
      <c r="P2" s="84"/>
      <c r="U2" s="230">
        <v>2.25</v>
      </c>
      <c r="V2" s="223"/>
      <c r="W2" s="563"/>
      <c r="X2" s="563"/>
      <c r="Y2" s="223" t="s">
        <v>294</v>
      </c>
      <c r="Z2" s="223"/>
      <c r="AA2" s="223"/>
      <c r="AB2" s="223"/>
      <c r="AC2" s="223"/>
      <c r="AX2" s="57"/>
      <c r="AZ2" s="241"/>
      <c r="BB2" s="229"/>
      <c r="BI2" s="541"/>
      <c r="BJ2" s="548"/>
      <c r="BK2" s="231"/>
      <c r="BL2" s="231"/>
      <c r="BM2" s="231"/>
      <c r="BN2" s="231"/>
      <c r="BO2" s="231"/>
      <c r="BP2" s="231"/>
      <c r="BQ2" s="241"/>
      <c r="BR2" s="231"/>
      <c r="BS2" s="231"/>
      <c r="BT2" s="231"/>
    </row>
    <row r="3" spans="1:72" s="15" customFormat="1" ht="6.75" customHeight="1" thickTop="1" thickBot="1" x14ac:dyDescent="0.3">
      <c r="A3" s="53"/>
      <c r="B3" s="54"/>
      <c r="C3" s="49"/>
      <c r="D3" s="54"/>
      <c r="E3" s="49"/>
      <c r="F3" s="50"/>
      <c r="G3" s="49"/>
      <c r="H3" s="49"/>
      <c r="I3" s="54"/>
      <c r="L3" s="61"/>
      <c r="M3" s="11"/>
      <c r="O3" s="11"/>
      <c r="P3" s="12"/>
      <c r="Q3" s="11"/>
      <c r="R3" s="11"/>
      <c r="S3" s="38"/>
      <c r="Y3" s="58"/>
      <c r="Z3" s="58"/>
      <c r="AA3" s="58"/>
      <c r="AB3" s="58"/>
      <c r="AC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X3" s="57"/>
      <c r="BI3" s="542"/>
      <c r="BJ3" s="549"/>
      <c r="BK3" s="236"/>
      <c r="BL3" s="236"/>
      <c r="BM3" s="236"/>
      <c r="BN3" s="236"/>
      <c r="BO3" s="236"/>
      <c r="BP3" s="236"/>
      <c r="BQ3" s="236"/>
      <c r="BR3" s="236"/>
      <c r="BS3" s="236"/>
      <c r="BT3" s="236"/>
    </row>
    <row r="4" spans="1:72" s="16" customFormat="1" ht="31.5" customHeight="1" x14ac:dyDescent="0.25">
      <c r="B4" s="17"/>
      <c r="C4" s="18"/>
      <c r="D4" s="19"/>
      <c r="E4" s="20"/>
      <c r="F4" s="46"/>
      <c r="G4" s="21"/>
      <c r="H4" s="21"/>
      <c r="I4" s="22"/>
      <c r="L4" s="182" t="s">
        <v>263</v>
      </c>
      <c r="M4" s="258" t="s">
        <v>292</v>
      </c>
      <c r="N4" s="258"/>
      <c r="O4" s="88"/>
      <c r="P4" s="89"/>
      <c r="Q4" s="88"/>
      <c r="R4" s="88"/>
      <c r="S4" s="88"/>
      <c r="T4" s="90"/>
      <c r="U4" s="610"/>
      <c r="V4" s="556"/>
      <c r="W4" s="556"/>
      <c r="X4" s="556"/>
      <c r="Y4" s="594" t="s">
        <v>346</v>
      </c>
      <c r="Z4" s="595"/>
      <c r="AA4" s="595"/>
      <c r="AB4" s="595"/>
      <c r="AC4" s="595"/>
      <c r="AD4" s="595"/>
      <c r="AE4" s="595"/>
      <c r="AF4" s="595"/>
      <c r="AG4" s="595"/>
      <c r="AH4" s="595"/>
      <c r="AI4" s="595"/>
      <c r="AJ4" s="595"/>
      <c r="AK4" s="595"/>
      <c r="AL4" s="595"/>
      <c r="AM4" s="595"/>
      <c r="AN4" s="595"/>
      <c r="AO4" s="595"/>
      <c r="AP4" s="596"/>
      <c r="AQ4" s="531"/>
      <c r="AR4" s="531"/>
      <c r="AS4" s="531"/>
      <c r="AT4" s="531"/>
      <c r="AU4" s="531"/>
      <c r="AV4" s="531"/>
      <c r="AW4" s="250" t="s">
        <v>235</v>
      </c>
      <c r="AX4" s="128" t="s">
        <v>237</v>
      </c>
      <c r="AY4" s="250" t="s">
        <v>235</v>
      </c>
      <c r="AZ4" s="134" t="s">
        <v>282</v>
      </c>
      <c r="BA4" s="616"/>
      <c r="BI4" s="543"/>
      <c r="BJ4" s="550"/>
      <c r="BK4" s="237"/>
      <c r="BL4" s="237"/>
      <c r="BM4" s="237"/>
      <c r="BN4" s="237"/>
      <c r="BO4" s="237"/>
      <c r="BP4" s="237"/>
      <c r="BQ4" s="237"/>
      <c r="BR4" s="237"/>
      <c r="BS4" s="237"/>
      <c r="BT4" s="237"/>
    </row>
    <row r="5" spans="1:72" ht="6" hidden="1" customHeight="1" x14ac:dyDescent="0.2">
      <c r="B5" s="23"/>
      <c r="C5" s="93" t="s">
        <v>213</v>
      </c>
      <c r="D5" s="94" t="s">
        <v>214</v>
      </c>
      <c r="E5" s="93"/>
      <c r="F5" s="99">
        <v>1</v>
      </c>
      <c r="G5" s="95"/>
      <c r="H5" s="95"/>
      <c r="I5" s="96"/>
      <c r="L5" s="183"/>
      <c r="M5" s="259"/>
      <c r="N5" s="259"/>
      <c r="O5" s="78"/>
      <c r="P5" s="76">
        <f>$U$2*4</f>
        <v>9</v>
      </c>
      <c r="Q5" s="79"/>
      <c r="R5" s="79"/>
      <c r="S5" s="257"/>
      <c r="T5" s="91"/>
      <c r="U5" s="611"/>
      <c r="V5" s="242"/>
      <c r="W5" s="242"/>
      <c r="X5" s="242"/>
      <c r="Y5" s="585"/>
      <c r="Z5" s="586"/>
      <c r="AA5" s="586"/>
      <c r="AB5" s="586"/>
      <c r="AC5" s="586"/>
      <c r="AD5" s="587"/>
      <c r="AE5" s="586"/>
      <c r="AF5" s="586"/>
      <c r="AG5" s="586"/>
      <c r="AH5" s="586"/>
      <c r="AI5" s="586"/>
      <c r="AJ5" s="532"/>
      <c r="AK5" s="532"/>
      <c r="AL5" s="532"/>
      <c r="AM5" s="532"/>
      <c r="AN5" s="532"/>
      <c r="AO5" s="532"/>
      <c r="AP5" s="597"/>
      <c r="AQ5" s="532"/>
      <c r="AR5" s="532"/>
      <c r="AS5" s="532"/>
      <c r="AT5" s="532"/>
      <c r="AU5" s="532"/>
      <c r="AV5" s="532"/>
      <c r="AW5" s="251"/>
      <c r="AX5" s="243" t="s">
        <v>259</v>
      </c>
      <c r="AY5" s="251"/>
      <c r="AZ5" s="245" t="s">
        <v>281</v>
      </c>
      <c r="BA5" s="617"/>
      <c r="BI5" s="541"/>
      <c r="BJ5" s="548"/>
      <c r="BK5" s="231"/>
      <c r="BL5" s="231"/>
      <c r="BM5" s="231"/>
      <c r="BN5" s="231"/>
      <c r="BO5" s="231"/>
      <c r="BP5" s="231"/>
      <c r="BQ5" s="231"/>
      <c r="BR5" s="231"/>
      <c r="BS5" s="231"/>
      <c r="BT5" s="231"/>
    </row>
    <row r="6" spans="1:72" ht="16.5" customHeight="1" thickBot="1" x14ac:dyDescent="0.25">
      <c r="B6" s="23"/>
      <c r="C6" s="93" t="s">
        <v>216</v>
      </c>
      <c r="D6" s="95"/>
      <c r="E6" s="93"/>
      <c r="F6" s="92" t="s">
        <v>233</v>
      </c>
      <c r="G6" s="97" t="s">
        <v>217</v>
      </c>
      <c r="H6" s="93"/>
      <c r="I6" s="96"/>
      <c r="L6" s="183"/>
      <c r="M6" s="259"/>
      <c r="N6" s="259"/>
      <c r="O6" s="80"/>
      <c r="P6" s="77"/>
      <c r="Q6" s="80"/>
      <c r="R6" s="80"/>
      <c r="S6" s="257"/>
      <c r="T6" s="140"/>
      <c r="U6" s="611"/>
      <c r="V6" s="242"/>
      <c r="W6" s="242"/>
      <c r="X6" s="242"/>
      <c r="Y6" s="239" t="s">
        <v>260</v>
      </c>
      <c r="Z6" s="557" t="s">
        <v>341</v>
      </c>
      <c r="AA6" s="227" t="s">
        <v>234</v>
      </c>
      <c r="AB6" s="583" t="s">
        <v>344</v>
      </c>
      <c r="AC6" s="557"/>
      <c r="AD6" s="227" t="s">
        <v>234</v>
      </c>
      <c r="AE6" s="190"/>
      <c r="AF6" s="190" t="s">
        <v>289</v>
      </c>
      <c r="AG6" s="190"/>
      <c r="AH6" s="584" t="s">
        <v>342</v>
      </c>
      <c r="AI6" s="227" t="s">
        <v>234</v>
      </c>
      <c r="AJ6" s="190" t="s">
        <v>288</v>
      </c>
      <c r="AK6" s="190" t="s">
        <v>290</v>
      </c>
      <c r="AL6" s="227" t="s">
        <v>234</v>
      </c>
      <c r="AM6" s="540" t="s">
        <v>291</v>
      </c>
      <c r="AN6" s="533"/>
      <c r="AO6" s="190"/>
      <c r="AP6" s="598" t="s">
        <v>343</v>
      </c>
      <c r="AQ6" s="533"/>
      <c r="AR6" s="533"/>
      <c r="AS6" s="533"/>
      <c r="AT6" s="533"/>
      <c r="AU6" s="533"/>
      <c r="AV6" s="533"/>
      <c r="AW6" s="27"/>
      <c r="AX6" s="244"/>
      <c r="AY6" s="14"/>
      <c r="AZ6" s="246"/>
      <c r="BA6" s="617"/>
      <c r="BI6" s="541"/>
      <c r="BJ6" s="548"/>
      <c r="BK6" s="231"/>
      <c r="BL6" s="231"/>
      <c r="BM6" s="231"/>
      <c r="BN6" s="231"/>
      <c r="BO6" s="231"/>
      <c r="BP6" s="231"/>
      <c r="BQ6" s="231"/>
      <c r="BR6" s="231"/>
      <c r="BS6" s="231"/>
      <c r="BT6" s="231"/>
    </row>
    <row r="7" spans="1:72" x14ac:dyDescent="0.2">
      <c r="B7" s="23"/>
      <c r="C7" s="100"/>
      <c r="D7" s="101" t="s">
        <v>138</v>
      </c>
      <c r="E7" s="102" t="str">
        <f>IF(ISNUMBER(C7),F$5*(G7*C7)," ")</f>
        <v xml:space="preserve"> </v>
      </c>
      <c r="F7" s="103" t="str">
        <f>IF(ISNUMBER(C7),F$5*E7/E$26, " ")</f>
        <v xml:space="preserve"> </v>
      </c>
      <c r="G7" s="168">
        <v>9.9310310755314699</v>
      </c>
      <c r="H7" s="98">
        <f>IF(ISNUMBER(F7),F7/G7,0)</f>
        <v>0</v>
      </c>
      <c r="I7" s="96"/>
      <c r="L7" s="23"/>
      <c r="M7" s="185"/>
      <c r="N7" s="569" t="s">
        <v>265</v>
      </c>
      <c r="O7" s="570" t="str">
        <f>IF(ISNUMBER(M7),P$5*(M7/Q7)," ")</f>
        <v xml:space="preserve"> </v>
      </c>
      <c r="P7" s="571" t="str">
        <f t="shared" ref="P7:P24" si="0">IF(ISNUMBER(M7),P$5*O7/SUM(O$7:O$24), " ")</f>
        <v xml:space="preserve"> </v>
      </c>
      <c r="Q7" s="572">
        <f>G7</f>
        <v>9.9310310755314699</v>
      </c>
      <c r="R7" s="573">
        <f>IF(ISNUMBER(P7),P7*Q7,0)</f>
        <v>0</v>
      </c>
      <c r="S7" s="574"/>
      <c r="T7" s="574"/>
      <c r="U7" s="612"/>
      <c r="V7" s="574"/>
      <c r="W7" s="574"/>
      <c r="X7" s="574"/>
      <c r="Y7" s="575" t="str">
        <f>IF(ISNUMBER(P7),INT(P7)," ")</f>
        <v xml:space="preserve"> </v>
      </c>
      <c r="Z7" s="581" t="str">
        <f>IF(ISNUMBER(M7),INT(Y7/4),"")</f>
        <v/>
      </c>
      <c r="AA7" s="564"/>
      <c r="AB7" s="579" t="str">
        <f>IF(ISNUMBER(M7),Y7-(Z7*4),"")</f>
        <v/>
      </c>
      <c r="AC7" s="579"/>
      <c r="AD7" s="588"/>
      <c r="AE7" s="589" t="str">
        <f>IF(ISNUMBER(M7),(P7-Y7)*32," ")</f>
        <v xml:space="preserve"> </v>
      </c>
      <c r="AF7" s="589" t="str">
        <f>IF(ISNUMBER(M7),AE7/8," ")</f>
        <v xml:space="preserve"> </v>
      </c>
      <c r="AG7" s="590"/>
      <c r="AH7" s="579" t="str">
        <f>IF(ISNUMBER(M7),INT(AE7/8)," ")</f>
        <v xml:space="preserve"> </v>
      </c>
      <c r="AI7" s="566"/>
      <c r="AJ7" s="565" t="str">
        <f>IF(ISNUMBER(M7),(AF7-AH7)*16," ")</f>
        <v xml:space="preserve"> </v>
      </c>
      <c r="AK7" s="567" t="str">
        <f>IF(ISNUMBER(P7),INT(AJ7)," ")</f>
        <v xml:space="preserve"> </v>
      </c>
      <c r="AL7" s="568" t="str">
        <f>IF(ISNUMBER(M7),"+"," ")</f>
        <v xml:space="preserve"> </v>
      </c>
      <c r="AM7" s="567" t="str">
        <f>IF(ISNUMBER(M7),INT((AJ7-AK7)*3),"")</f>
        <v/>
      </c>
      <c r="AN7" s="567" t="str">
        <f>IF(ISBLANK(AM7),"", IF(AM7=1," + 1 tsp.", IF(AM7=2," + 2 tsp.","")))</f>
        <v/>
      </c>
      <c r="AO7" s="564"/>
      <c r="AP7" s="599" t="str">
        <f>IF(ISBLANK(AK7),"", IF(AK7=1,"1 Tbsp.", IF(AK7=2,"2 Tbsp.",IF(AK7=3,"2 Tbsp.",IF(AK7=4,"1/4 Cup",IF(AK7=5, "1/4 Cup + 1 Tbsp.", IF(AK7=6,"1/4 Cup + 2 Tbsp.",IF(AK7=7, "1/4 Cup + 3 Tbsp.", IF(AK7=8, "1/2 Cup", IF(AK7=9, "1/2 Cup + 1 Tbsp.", IF(AK7=10, "1/2 Cup + 2 Tbsp.", IF(AK7=11, "1/2 Cup + 3 Tbsp.", IF(AK7=12, "3/4 Cup", IF(AK7=13, "3/4 Cup + 1 Tbsp.", IF(AK7=14, "3/4 Cup + 2 Tbsp.", IF(AK7=15, "3/4 Cup + 3 Tbsp.", ""))))))))))))))))  &amp; " " &amp; AN7</f>
        <v xml:space="preserve"> </v>
      </c>
      <c r="AQ7" s="191"/>
      <c r="AR7" s="191"/>
      <c r="AS7" s="191"/>
      <c r="AT7" s="191"/>
      <c r="AU7" s="191"/>
      <c r="AV7" s="191"/>
      <c r="AW7" s="149" t="s">
        <v>251</v>
      </c>
      <c r="AX7" s="152" t="str">
        <f t="shared" ref="AX7:AX24" si="1">IF(ISBLANK(AX$5)," ",IF(ISNUMBER(M7),(P7*Q7*0.45359237)/4," "))</f>
        <v xml:space="preserve"> </v>
      </c>
      <c r="AY7" s="149" t="s">
        <v>251</v>
      </c>
      <c r="AZ7" s="163" t="str">
        <f t="shared" ref="AZ7:AZ24" si="2">IF(ISNUMBER(M7), ROUNDDOWN(AX7*2.2046226218,0) &amp; " lb + " &amp; ROUND(((AX7*2.2046226218)-TRUNC(AX7*2.2046226218))*16,1) &amp; " oz (" &amp; ROUND(AX7*2.2046226218,2) &amp; " lbs)", " ")</f>
        <v xml:space="preserve"> </v>
      </c>
      <c r="BA7" s="617"/>
      <c r="BB7" s="184" t="str">
        <f>IF(ISNUMBER(Y7),Y7*192," ")</f>
        <v xml:space="preserve"> </v>
      </c>
      <c r="BC7" s="184" t="str">
        <f>IF(ISNUMBER(AH7),AH7*48," ")</f>
        <v xml:space="preserve"> </v>
      </c>
      <c r="BD7" s="184" t="str">
        <f>IF(ISNUMBER(AK7),AK7*3," ")</f>
        <v xml:space="preserve"> </v>
      </c>
      <c r="BE7" s="228" t="str">
        <f t="shared" ref="BE7:BE13" si="3">AM7</f>
        <v/>
      </c>
      <c r="BF7" s="184"/>
      <c r="BG7" s="184">
        <f>SUM(BB7:BE7)</f>
        <v>0</v>
      </c>
      <c r="BH7" s="545"/>
      <c r="BI7" s="546">
        <v>1</v>
      </c>
      <c r="BJ7" s="551" t="s">
        <v>338</v>
      </c>
      <c r="BK7" s="231"/>
      <c r="BL7" s="231"/>
      <c r="BM7" s="231"/>
      <c r="BN7" s="231"/>
      <c r="BO7" s="231"/>
      <c r="BP7" s="231"/>
      <c r="BQ7" s="231"/>
      <c r="BR7" s="231"/>
      <c r="BS7" s="231"/>
      <c r="BT7" s="231"/>
    </row>
    <row r="8" spans="1:72" x14ac:dyDescent="0.2">
      <c r="B8" s="23"/>
      <c r="C8" s="104" t="s">
        <v>218</v>
      </c>
      <c r="D8" s="105" t="s">
        <v>228</v>
      </c>
      <c r="E8" s="93" t="str">
        <f t="shared" ref="E8:E24" si="4">IF(ISNUMBER(C8),F$5*(G8*C8)," ")</f>
        <v xml:space="preserve"> </v>
      </c>
      <c r="F8" s="106" t="str">
        <f t="shared" ref="F8:F24" si="5">IF(ISNUMBER(C8),F$5*E8/E$26, " ")</f>
        <v xml:space="preserve"> </v>
      </c>
      <c r="G8" s="168">
        <v>8.6825585974646593</v>
      </c>
      <c r="H8" s="98">
        <f t="shared" ref="H8:H23" si="6">IF(ISNUMBER(F8),F8/G8,0)</f>
        <v>0</v>
      </c>
      <c r="I8" s="96"/>
      <c r="L8" s="23"/>
      <c r="M8" s="186"/>
      <c r="N8" s="576" t="s">
        <v>266</v>
      </c>
      <c r="O8" s="192" t="str">
        <f t="shared" ref="O8:O24" si="7">IF(ISNUMBER(M8),P$5*(M8/Q8)," ")</f>
        <v xml:space="preserve"> </v>
      </c>
      <c r="P8" s="121" t="str">
        <f t="shared" si="0"/>
        <v xml:space="preserve"> </v>
      </c>
      <c r="Q8" s="122">
        <f t="shared" ref="Q8:Q24" si="8">G8</f>
        <v>8.6825585974646593</v>
      </c>
      <c r="R8" s="123">
        <f t="shared" ref="R8:R24" si="9">IF(ISNUMBER(P8),P8*Q8,0)</f>
        <v>0</v>
      </c>
      <c r="S8" s="124"/>
      <c r="T8" s="124"/>
      <c r="U8" s="613"/>
      <c r="V8" s="124"/>
      <c r="W8" s="124"/>
      <c r="X8" s="124"/>
      <c r="Y8" s="577" t="str">
        <f t="shared" ref="Y8:Y24" si="10">IF(ISNUMBER(P8),INT(P8)," ")</f>
        <v xml:space="preserve"> </v>
      </c>
      <c r="Z8" s="582" t="str">
        <f t="shared" ref="Z8:Z24" si="11">IF(ISNUMBER(M8),INT(Y8/4),"")</f>
        <v/>
      </c>
      <c r="AA8" s="578"/>
      <c r="AB8" s="580" t="str">
        <f t="shared" ref="AB8:AB24" si="12">IF(ISNUMBER(M8),Y8-(Z8*4),"")</f>
        <v/>
      </c>
      <c r="AC8" s="580"/>
      <c r="AD8" s="591"/>
      <c r="AE8" s="592" t="str">
        <f t="shared" ref="AE8:AE24" si="13">IF(ISNUMBER(M8),(P8-Y8)*32," ")</f>
        <v xml:space="preserve"> </v>
      </c>
      <c r="AF8" s="592" t="str">
        <f t="shared" ref="AF8:AF24" si="14">IF(ISNUMBER(M8),AE8/8," ")</f>
        <v xml:space="preserve"> </v>
      </c>
      <c r="AG8" s="593"/>
      <c r="AH8" s="580" t="str">
        <f t="shared" ref="AH8:AH24" si="15">IF(ISNUMBER(M8),INT(AE8/8)," ")</f>
        <v xml:space="preserve"> </v>
      </c>
      <c r="AI8" s="224"/>
      <c r="AJ8" s="193" t="str">
        <f t="shared" ref="AJ8:AJ24" si="16">IF(ISNUMBER(M8),(AF8-AH8)*16," ")</f>
        <v xml:space="preserve"> </v>
      </c>
      <c r="AK8" s="194" t="str">
        <f t="shared" ref="AK8:AK24" si="17">IF(ISNUMBER(P8),INT(AJ8)," ")</f>
        <v xml:space="preserve"> </v>
      </c>
      <c r="AL8" s="226" t="str">
        <f t="shared" ref="AL8:AL24" si="18">IF(ISNUMBER(M8),"+"," ")</f>
        <v xml:space="preserve"> </v>
      </c>
      <c r="AM8" s="194" t="str">
        <f t="shared" ref="AM8:AM24" si="19">IF(ISNUMBER(M8),INT((AJ8-AK8)*3),"")</f>
        <v/>
      </c>
      <c r="AN8" s="194" t="str">
        <f t="shared" ref="AN8:AN24" si="20">IF(ISBLANK(AM8),"", IF(AM8=1," + 1 tsp.", IF(AM8=2," + 2 tsp.","")))</f>
        <v/>
      </c>
      <c r="AO8" s="578"/>
      <c r="AP8" s="600" t="str">
        <f t="shared" ref="AP8:AP24" si="21">IF(ISBLANK(AK8),"", IF(AK8=1,"1 Tbsp.", IF(AK8=2,"2 Tbsp.",IF(AK8=3,"2 Tbsp.",IF(AK8=4,"1/4 Cup",IF(AK8=5, "1/4 Cup + 1 Tbsp.", IF(AK8=6,"1/4 Cup + 2 Tbsp.",IF(AK8=7, "1/4 Cup + 3 Tbsp.", IF(AK8=8, "1/2 Cup", IF(AK8=9, "1/2 Cup + 1 Tbsp.", IF(AK8=10, "1/2 Cup + 2 Tbsp.", IF(AK8=11, "1/2 Cup + 3 Tbsp.", IF(AK8=12, "3/4 Cup", IF(AK8=13, "3/4 Cup + 1 Tbsp.", IF(AK8=14, "3/4 Cup + 2 Tbsp.", IF(AK8=15, "3/4 Cup + 3 Tbsp.", ""))))))))))))))))  &amp; " " &amp; AN8</f>
        <v xml:space="preserve"> </v>
      </c>
      <c r="AQ8" s="194"/>
      <c r="AR8" s="194"/>
      <c r="AS8" s="194"/>
      <c r="AT8" s="194"/>
      <c r="AU8" s="194"/>
      <c r="AV8" s="194"/>
      <c r="AW8" s="127" t="s">
        <v>241</v>
      </c>
      <c r="AX8" s="153" t="str">
        <f t="shared" si="1"/>
        <v xml:space="preserve"> </v>
      </c>
      <c r="AY8" s="127" t="s">
        <v>241</v>
      </c>
      <c r="AZ8" s="164" t="str">
        <f t="shared" si="2"/>
        <v xml:space="preserve"> </v>
      </c>
      <c r="BA8" s="617"/>
      <c r="BB8" s="184" t="str">
        <f t="shared" ref="BB8:BB24" si="22">IF(ISNUMBER(Y8),Y8*192," ")</f>
        <v xml:space="preserve"> </v>
      </c>
      <c r="BC8" s="184" t="str">
        <f t="shared" ref="BC8:BC24" si="23">IF(ISNUMBER(AH8),AH8*48," ")</f>
        <v xml:space="preserve"> </v>
      </c>
      <c r="BD8" s="184" t="str">
        <f t="shared" ref="BD8:BD24" si="24">IF(ISNUMBER(AK8),AK8*3," ")</f>
        <v xml:space="preserve"> </v>
      </c>
      <c r="BE8" s="228" t="str">
        <f t="shared" si="3"/>
        <v/>
      </c>
      <c r="BF8" s="184"/>
      <c r="BG8" s="184">
        <f t="shared" ref="BG8:BG24" si="25">SUM(BB8:BE8)</f>
        <v>0</v>
      </c>
      <c r="BH8" s="545"/>
      <c r="BI8" s="546">
        <v>2</v>
      </c>
      <c r="BJ8" s="551" t="s">
        <v>339</v>
      </c>
      <c r="BK8" s="231"/>
      <c r="BL8" s="231"/>
      <c r="BM8" s="231"/>
      <c r="BN8" s="231"/>
      <c r="BO8" s="231"/>
      <c r="BP8" s="231"/>
      <c r="BQ8" s="231"/>
      <c r="BR8" s="231"/>
      <c r="BS8" s="231"/>
      <c r="BT8" s="231"/>
    </row>
    <row r="9" spans="1:72" x14ac:dyDescent="0.2">
      <c r="B9" s="23"/>
      <c r="C9" s="104" t="s">
        <v>218</v>
      </c>
      <c r="D9" s="105" t="s">
        <v>65</v>
      </c>
      <c r="E9" s="93" t="str">
        <f t="shared" si="4"/>
        <v xml:space="preserve"> </v>
      </c>
      <c r="F9" s="106" t="str">
        <f t="shared" si="5"/>
        <v xml:space="preserve"> </v>
      </c>
      <c r="G9" s="168">
        <v>9.4962355133170195</v>
      </c>
      <c r="H9" s="98">
        <f t="shared" si="6"/>
        <v>0</v>
      </c>
      <c r="I9" s="96"/>
      <c r="L9" s="23"/>
      <c r="M9" s="186"/>
      <c r="N9" s="576" t="s">
        <v>279</v>
      </c>
      <c r="O9" s="192" t="str">
        <f t="shared" si="7"/>
        <v xml:space="preserve"> </v>
      </c>
      <c r="P9" s="121" t="str">
        <f t="shared" si="0"/>
        <v xml:space="preserve"> </v>
      </c>
      <c r="Q9" s="122">
        <f t="shared" si="8"/>
        <v>9.4962355133170195</v>
      </c>
      <c r="R9" s="123">
        <f t="shared" si="9"/>
        <v>0</v>
      </c>
      <c r="S9" s="124"/>
      <c r="T9" s="124"/>
      <c r="U9" s="613"/>
      <c r="V9" s="124"/>
      <c r="W9" s="124"/>
      <c r="X9" s="124"/>
      <c r="Y9" s="577" t="str">
        <f t="shared" si="10"/>
        <v xml:space="preserve"> </v>
      </c>
      <c r="Z9" s="582" t="str">
        <f t="shared" si="11"/>
        <v/>
      </c>
      <c r="AA9" s="578"/>
      <c r="AB9" s="580" t="str">
        <f t="shared" si="12"/>
        <v/>
      </c>
      <c r="AC9" s="580"/>
      <c r="AD9" s="591"/>
      <c r="AE9" s="592" t="str">
        <f t="shared" si="13"/>
        <v xml:space="preserve"> </v>
      </c>
      <c r="AF9" s="592" t="str">
        <f t="shared" si="14"/>
        <v xml:space="preserve"> </v>
      </c>
      <c r="AG9" s="593"/>
      <c r="AH9" s="580" t="str">
        <f t="shared" si="15"/>
        <v xml:space="preserve"> </v>
      </c>
      <c r="AI9" s="224"/>
      <c r="AJ9" s="193" t="str">
        <f t="shared" si="16"/>
        <v xml:space="preserve"> </v>
      </c>
      <c r="AK9" s="194" t="str">
        <f t="shared" si="17"/>
        <v xml:space="preserve"> </v>
      </c>
      <c r="AL9" s="226" t="str">
        <f t="shared" si="18"/>
        <v xml:space="preserve"> </v>
      </c>
      <c r="AM9" s="194" t="str">
        <f t="shared" si="19"/>
        <v/>
      </c>
      <c r="AN9" s="194" t="str">
        <f t="shared" si="20"/>
        <v/>
      </c>
      <c r="AO9" s="578"/>
      <c r="AP9" s="600" t="str">
        <f t="shared" si="21"/>
        <v xml:space="preserve"> </v>
      </c>
      <c r="AQ9" s="194"/>
      <c r="AR9" s="194"/>
      <c r="AS9" s="194"/>
      <c r="AT9" s="194"/>
      <c r="AU9" s="194"/>
      <c r="AV9" s="194"/>
      <c r="AW9" s="127" t="s">
        <v>245</v>
      </c>
      <c r="AX9" s="153" t="str">
        <f t="shared" si="1"/>
        <v xml:space="preserve"> </v>
      </c>
      <c r="AY9" s="127" t="s">
        <v>245</v>
      </c>
      <c r="AZ9" s="164" t="str">
        <f t="shared" si="2"/>
        <v xml:space="preserve"> </v>
      </c>
      <c r="BA9" s="617"/>
      <c r="BB9" s="184" t="str">
        <f t="shared" si="22"/>
        <v xml:space="preserve"> </v>
      </c>
      <c r="BC9" s="184" t="str">
        <f t="shared" si="23"/>
        <v xml:space="preserve"> </v>
      </c>
      <c r="BD9" s="184" t="str">
        <f t="shared" si="24"/>
        <v xml:space="preserve"> </v>
      </c>
      <c r="BE9" s="228" t="str">
        <f t="shared" si="3"/>
        <v/>
      </c>
      <c r="BF9" s="184"/>
      <c r="BG9" s="184">
        <f t="shared" si="25"/>
        <v>0</v>
      </c>
      <c r="BH9" s="545"/>
      <c r="BI9" s="546">
        <v>3</v>
      </c>
      <c r="BJ9" s="551" t="s">
        <v>340</v>
      </c>
      <c r="BK9" s="231"/>
      <c r="BL9" s="231"/>
      <c r="BM9" s="231"/>
      <c r="BN9" s="231"/>
      <c r="BO9" s="231"/>
      <c r="BP9" s="231"/>
      <c r="BQ9" s="231"/>
      <c r="BR9" s="231"/>
      <c r="BS9" s="231"/>
      <c r="BT9" s="231"/>
    </row>
    <row r="10" spans="1:72" x14ac:dyDescent="0.2">
      <c r="B10" s="23"/>
      <c r="C10" s="104"/>
      <c r="D10" s="105" t="s">
        <v>229</v>
      </c>
      <c r="E10" s="93" t="str">
        <f t="shared" si="4"/>
        <v xml:space="preserve"> </v>
      </c>
      <c r="F10" s="106" t="str">
        <f t="shared" si="5"/>
        <v xml:space="preserve"> </v>
      </c>
      <c r="G10" s="168">
        <v>8.6842279094843793</v>
      </c>
      <c r="H10" s="98">
        <f t="shared" si="6"/>
        <v>0</v>
      </c>
      <c r="I10" s="96"/>
      <c r="L10" s="23"/>
      <c r="M10" s="186"/>
      <c r="N10" s="576" t="s">
        <v>267</v>
      </c>
      <c r="O10" s="192" t="str">
        <f t="shared" si="7"/>
        <v xml:space="preserve"> </v>
      </c>
      <c r="P10" s="121" t="str">
        <f t="shared" si="0"/>
        <v xml:space="preserve"> </v>
      </c>
      <c r="Q10" s="122">
        <f t="shared" si="8"/>
        <v>8.6842279094843793</v>
      </c>
      <c r="R10" s="123">
        <f t="shared" si="9"/>
        <v>0</v>
      </c>
      <c r="S10" s="124"/>
      <c r="T10" s="124"/>
      <c r="U10" s="613"/>
      <c r="V10" s="124"/>
      <c r="W10" s="124"/>
      <c r="X10" s="124"/>
      <c r="Y10" s="577" t="str">
        <f t="shared" si="10"/>
        <v xml:space="preserve"> </v>
      </c>
      <c r="Z10" s="582" t="str">
        <f t="shared" si="11"/>
        <v/>
      </c>
      <c r="AA10" s="578"/>
      <c r="AB10" s="580" t="str">
        <f t="shared" si="12"/>
        <v/>
      </c>
      <c r="AC10" s="580"/>
      <c r="AD10" s="591"/>
      <c r="AE10" s="592" t="str">
        <f t="shared" si="13"/>
        <v xml:space="preserve"> </v>
      </c>
      <c r="AF10" s="592" t="str">
        <f t="shared" si="14"/>
        <v xml:space="preserve"> </v>
      </c>
      <c r="AG10" s="593"/>
      <c r="AH10" s="580" t="str">
        <f t="shared" si="15"/>
        <v xml:space="preserve"> </v>
      </c>
      <c r="AI10" s="224"/>
      <c r="AJ10" s="193" t="str">
        <f t="shared" si="16"/>
        <v xml:space="preserve"> </v>
      </c>
      <c r="AK10" s="194" t="str">
        <f t="shared" si="17"/>
        <v xml:space="preserve"> </v>
      </c>
      <c r="AL10" s="226" t="str">
        <f t="shared" si="18"/>
        <v xml:space="preserve"> </v>
      </c>
      <c r="AM10" s="194" t="str">
        <f t="shared" si="19"/>
        <v/>
      </c>
      <c r="AN10" s="194" t="str">
        <f t="shared" si="20"/>
        <v/>
      </c>
      <c r="AO10" s="578"/>
      <c r="AP10" s="600" t="str">
        <f t="shared" si="21"/>
        <v xml:space="preserve"> </v>
      </c>
      <c r="AQ10" s="194"/>
      <c r="AR10" s="194"/>
      <c r="AS10" s="194"/>
      <c r="AT10" s="194"/>
      <c r="AU10" s="194"/>
      <c r="AV10" s="194"/>
      <c r="AW10" s="127" t="s">
        <v>244</v>
      </c>
      <c r="AX10" s="153" t="str">
        <f t="shared" si="1"/>
        <v xml:space="preserve"> </v>
      </c>
      <c r="AY10" s="127" t="s">
        <v>244</v>
      </c>
      <c r="AZ10" s="164" t="str">
        <f t="shared" si="2"/>
        <v xml:space="preserve"> </v>
      </c>
      <c r="BA10" s="617"/>
      <c r="BB10" s="184" t="str">
        <f t="shared" si="22"/>
        <v xml:space="preserve"> </v>
      </c>
      <c r="BC10" s="184" t="str">
        <f t="shared" si="23"/>
        <v xml:space="preserve"> </v>
      </c>
      <c r="BD10" s="184" t="str">
        <f t="shared" si="24"/>
        <v xml:space="preserve"> </v>
      </c>
      <c r="BE10" s="228" t="str">
        <f t="shared" si="3"/>
        <v/>
      </c>
      <c r="BF10" s="184"/>
      <c r="BG10" s="184">
        <f t="shared" si="25"/>
        <v>0</v>
      </c>
      <c r="BH10" s="545"/>
      <c r="BI10" s="546">
        <v>4</v>
      </c>
      <c r="BJ10" s="551" t="s">
        <v>327</v>
      </c>
      <c r="BK10" s="231"/>
      <c r="BL10" s="231"/>
      <c r="BM10" s="231"/>
      <c r="BN10" s="231"/>
      <c r="BO10" s="231"/>
      <c r="BP10" s="231"/>
      <c r="BQ10" s="231"/>
      <c r="BR10" s="231"/>
      <c r="BS10" s="231"/>
      <c r="BT10" s="231"/>
    </row>
    <row r="11" spans="1:72" x14ac:dyDescent="0.2">
      <c r="B11" s="23"/>
      <c r="C11" s="104" t="s">
        <v>218</v>
      </c>
      <c r="D11" s="105" t="s">
        <v>232</v>
      </c>
      <c r="E11" s="93" t="str">
        <f t="shared" si="4"/>
        <v xml:space="preserve"> </v>
      </c>
      <c r="F11" s="106" t="str">
        <f t="shared" si="5"/>
        <v xml:space="preserve"> </v>
      </c>
      <c r="G11" s="168">
        <v>10.1655</v>
      </c>
      <c r="H11" s="98">
        <f t="shared" si="6"/>
        <v>0</v>
      </c>
      <c r="I11" s="96"/>
      <c r="L11" s="23"/>
      <c r="M11" s="186"/>
      <c r="N11" s="576" t="s">
        <v>268</v>
      </c>
      <c r="O11" s="192" t="str">
        <f t="shared" si="7"/>
        <v xml:space="preserve"> </v>
      </c>
      <c r="P11" s="121" t="str">
        <f t="shared" si="0"/>
        <v xml:space="preserve"> </v>
      </c>
      <c r="Q11" s="122">
        <f t="shared" si="8"/>
        <v>10.1655</v>
      </c>
      <c r="R11" s="123">
        <f t="shared" si="9"/>
        <v>0</v>
      </c>
      <c r="S11" s="124"/>
      <c r="T11" s="124"/>
      <c r="U11" s="613"/>
      <c r="V11" s="124"/>
      <c r="W11" s="124"/>
      <c r="X11" s="124"/>
      <c r="Y11" s="577" t="str">
        <f t="shared" si="10"/>
        <v xml:space="preserve"> </v>
      </c>
      <c r="Z11" s="582" t="str">
        <f t="shared" si="11"/>
        <v/>
      </c>
      <c r="AA11" s="578"/>
      <c r="AB11" s="580" t="str">
        <f t="shared" si="12"/>
        <v/>
      </c>
      <c r="AC11" s="580"/>
      <c r="AD11" s="591"/>
      <c r="AE11" s="592" t="str">
        <f t="shared" si="13"/>
        <v xml:space="preserve"> </v>
      </c>
      <c r="AF11" s="592" t="str">
        <f t="shared" si="14"/>
        <v xml:space="preserve"> </v>
      </c>
      <c r="AG11" s="593"/>
      <c r="AH11" s="580" t="str">
        <f t="shared" si="15"/>
        <v xml:space="preserve"> </v>
      </c>
      <c r="AI11" s="224"/>
      <c r="AJ11" s="193" t="str">
        <f t="shared" si="16"/>
        <v xml:space="preserve"> </v>
      </c>
      <c r="AK11" s="194" t="str">
        <f t="shared" si="17"/>
        <v xml:space="preserve"> </v>
      </c>
      <c r="AL11" s="226" t="str">
        <f t="shared" si="18"/>
        <v xml:space="preserve"> </v>
      </c>
      <c r="AM11" s="194" t="str">
        <f t="shared" si="19"/>
        <v/>
      </c>
      <c r="AN11" s="194" t="str">
        <f t="shared" si="20"/>
        <v/>
      </c>
      <c r="AO11" s="578"/>
      <c r="AP11" s="600" t="str">
        <f t="shared" si="21"/>
        <v xml:space="preserve"> </v>
      </c>
      <c r="AQ11" s="194"/>
      <c r="AR11" s="194"/>
      <c r="AS11" s="194"/>
      <c r="AT11" s="194"/>
      <c r="AU11" s="194"/>
      <c r="AV11" s="194"/>
      <c r="AW11" s="127" t="s">
        <v>240</v>
      </c>
      <c r="AX11" s="153" t="str">
        <f t="shared" si="1"/>
        <v xml:space="preserve"> </v>
      </c>
      <c r="AY11" s="127" t="s">
        <v>240</v>
      </c>
      <c r="AZ11" s="164" t="str">
        <f t="shared" si="2"/>
        <v xml:space="preserve"> </v>
      </c>
      <c r="BA11" s="617"/>
      <c r="BB11" s="184" t="str">
        <f t="shared" si="22"/>
        <v xml:space="preserve"> </v>
      </c>
      <c r="BC11" s="184" t="str">
        <f t="shared" si="23"/>
        <v xml:space="preserve"> </v>
      </c>
      <c r="BD11" s="184" t="str">
        <f t="shared" si="24"/>
        <v xml:space="preserve"> </v>
      </c>
      <c r="BE11" s="228" t="str">
        <f t="shared" si="3"/>
        <v/>
      </c>
      <c r="BF11" s="184"/>
      <c r="BG11" s="184">
        <f t="shared" si="25"/>
        <v>0</v>
      </c>
      <c r="BH11" s="545"/>
      <c r="BI11" s="546">
        <v>5</v>
      </c>
      <c r="BJ11" s="551" t="s">
        <v>328</v>
      </c>
      <c r="BK11" s="231"/>
      <c r="BL11" s="231"/>
      <c r="BM11" s="231"/>
      <c r="BN11" s="231"/>
      <c r="BO11" s="231"/>
      <c r="BP11" s="231"/>
      <c r="BQ11" s="231"/>
      <c r="BR11" s="231"/>
      <c r="BS11" s="231"/>
      <c r="BT11" s="231"/>
    </row>
    <row r="12" spans="1:72" x14ac:dyDescent="0.2">
      <c r="B12" s="23"/>
      <c r="C12" s="104" t="s">
        <v>218</v>
      </c>
      <c r="D12" s="105" t="s">
        <v>182</v>
      </c>
      <c r="E12" s="93" t="str">
        <f t="shared" si="4"/>
        <v xml:space="preserve"> </v>
      </c>
      <c r="F12" s="106" t="str">
        <f t="shared" si="5"/>
        <v xml:space="preserve"> </v>
      </c>
      <c r="G12" s="168">
        <v>9.18161401692746</v>
      </c>
      <c r="H12" s="98">
        <f t="shared" si="6"/>
        <v>0</v>
      </c>
      <c r="I12" s="96"/>
      <c r="L12" s="23"/>
      <c r="M12" s="186"/>
      <c r="N12" s="576" t="s">
        <v>278</v>
      </c>
      <c r="O12" s="192" t="str">
        <f t="shared" si="7"/>
        <v xml:space="preserve"> </v>
      </c>
      <c r="P12" s="121" t="str">
        <f t="shared" si="0"/>
        <v xml:space="preserve"> </v>
      </c>
      <c r="Q12" s="122">
        <f t="shared" si="8"/>
        <v>9.18161401692746</v>
      </c>
      <c r="R12" s="123">
        <f>IF(ISNUMBER(P12),P12*Q12,0)</f>
        <v>0</v>
      </c>
      <c r="S12" s="124"/>
      <c r="T12" s="124"/>
      <c r="U12" s="613"/>
      <c r="V12" s="124"/>
      <c r="W12" s="124"/>
      <c r="X12" s="124"/>
      <c r="Y12" s="577" t="str">
        <f t="shared" si="10"/>
        <v xml:space="preserve"> </v>
      </c>
      <c r="Z12" s="582" t="str">
        <f t="shared" si="11"/>
        <v/>
      </c>
      <c r="AA12" s="578"/>
      <c r="AB12" s="580" t="str">
        <f t="shared" si="12"/>
        <v/>
      </c>
      <c r="AC12" s="580"/>
      <c r="AD12" s="591"/>
      <c r="AE12" s="592" t="str">
        <f t="shared" si="13"/>
        <v xml:space="preserve"> </v>
      </c>
      <c r="AF12" s="592" t="str">
        <f t="shared" si="14"/>
        <v xml:space="preserve"> </v>
      </c>
      <c r="AG12" s="593"/>
      <c r="AH12" s="580" t="str">
        <f t="shared" si="15"/>
        <v xml:space="preserve"> </v>
      </c>
      <c r="AI12" s="224"/>
      <c r="AJ12" s="193" t="str">
        <f t="shared" si="16"/>
        <v xml:space="preserve"> </v>
      </c>
      <c r="AK12" s="194" t="str">
        <f t="shared" si="17"/>
        <v xml:space="preserve"> </v>
      </c>
      <c r="AL12" s="226" t="str">
        <f t="shared" si="18"/>
        <v xml:space="preserve"> </v>
      </c>
      <c r="AM12" s="194" t="str">
        <f t="shared" si="19"/>
        <v/>
      </c>
      <c r="AN12" s="194" t="str">
        <f t="shared" si="20"/>
        <v/>
      </c>
      <c r="AO12" s="578"/>
      <c r="AP12" s="600" t="str">
        <f t="shared" si="21"/>
        <v xml:space="preserve"> </v>
      </c>
      <c r="AQ12" s="194"/>
      <c r="AR12" s="194"/>
      <c r="AS12" s="194"/>
      <c r="AT12" s="194"/>
      <c r="AU12" s="194"/>
      <c r="AV12" s="194"/>
      <c r="AW12" s="127" t="s">
        <v>238</v>
      </c>
      <c r="AX12" s="153" t="str">
        <f t="shared" si="1"/>
        <v xml:space="preserve"> </v>
      </c>
      <c r="AY12" s="127" t="s">
        <v>238</v>
      </c>
      <c r="AZ12" s="164" t="str">
        <f t="shared" si="2"/>
        <v xml:space="preserve"> </v>
      </c>
      <c r="BA12" s="617"/>
      <c r="BB12" s="184" t="str">
        <f t="shared" si="22"/>
        <v xml:space="preserve"> </v>
      </c>
      <c r="BC12" s="184" t="str">
        <f t="shared" si="23"/>
        <v xml:space="preserve"> </v>
      </c>
      <c r="BD12" s="184" t="str">
        <f t="shared" si="24"/>
        <v xml:space="preserve"> </v>
      </c>
      <c r="BE12" s="228" t="str">
        <f t="shared" si="3"/>
        <v/>
      </c>
      <c r="BF12" s="184"/>
      <c r="BG12" s="184">
        <f t="shared" si="25"/>
        <v>0</v>
      </c>
      <c r="BH12" s="545"/>
      <c r="BI12" s="546">
        <v>6</v>
      </c>
      <c r="BJ12" s="551" t="s">
        <v>332</v>
      </c>
      <c r="BK12" s="231"/>
      <c r="BL12" s="231"/>
      <c r="BM12" s="231"/>
      <c r="BN12" s="231"/>
      <c r="BO12" s="231"/>
      <c r="BP12" s="231"/>
      <c r="BQ12" s="231"/>
      <c r="BR12" s="231"/>
      <c r="BS12" s="231"/>
      <c r="BT12" s="231"/>
    </row>
    <row r="13" spans="1:72" x14ac:dyDescent="0.2">
      <c r="B13" s="23"/>
      <c r="C13" s="104"/>
      <c r="D13" s="105" t="s">
        <v>25</v>
      </c>
      <c r="E13" s="93"/>
      <c r="F13" s="106" t="str">
        <f t="shared" si="5"/>
        <v xml:space="preserve"> </v>
      </c>
      <c r="G13" s="168">
        <v>9.2166644704344201</v>
      </c>
      <c r="H13" s="98">
        <f t="shared" si="6"/>
        <v>0</v>
      </c>
      <c r="I13" s="96"/>
      <c r="L13" s="23"/>
      <c r="M13" s="186"/>
      <c r="N13" s="576" t="s">
        <v>269</v>
      </c>
      <c r="O13" s="192" t="str">
        <f t="shared" si="7"/>
        <v xml:space="preserve"> </v>
      </c>
      <c r="P13" s="121" t="str">
        <f t="shared" si="0"/>
        <v xml:space="preserve"> </v>
      </c>
      <c r="Q13" s="122">
        <f t="shared" si="8"/>
        <v>9.2166644704344201</v>
      </c>
      <c r="R13" s="123">
        <f t="shared" ref="R13:R14" si="26">IF(ISNUMBER(P13),P13*Q13,0)</f>
        <v>0</v>
      </c>
      <c r="S13" s="124"/>
      <c r="T13" s="124"/>
      <c r="U13" s="613"/>
      <c r="V13" s="124"/>
      <c r="W13" s="124"/>
      <c r="X13" s="124"/>
      <c r="Y13" s="577" t="str">
        <f t="shared" si="10"/>
        <v xml:space="preserve"> </v>
      </c>
      <c r="Z13" s="582" t="str">
        <f t="shared" si="11"/>
        <v/>
      </c>
      <c r="AA13" s="578"/>
      <c r="AB13" s="580" t="str">
        <f t="shared" si="12"/>
        <v/>
      </c>
      <c r="AC13" s="580"/>
      <c r="AD13" s="591"/>
      <c r="AE13" s="592" t="str">
        <f t="shared" si="13"/>
        <v xml:space="preserve"> </v>
      </c>
      <c r="AF13" s="592" t="str">
        <f t="shared" si="14"/>
        <v xml:space="preserve"> </v>
      </c>
      <c r="AG13" s="593"/>
      <c r="AH13" s="580" t="str">
        <f t="shared" si="15"/>
        <v xml:space="preserve"> </v>
      </c>
      <c r="AI13" s="224"/>
      <c r="AJ13" s="193" t="str">
        <f t="shared" si="16"/>
        <v xml:space="preserve"> </v>
      </c>
      <c r="AK13" s="194" t="str">
        <f t="shared" si="17"/>
        <v xml:space="preserve"> </v>
      </c>
      <c r="AL13" s="226" t="str">
        <f t="shared" si="18"/>
        <v xml:space="preserve"> </v>
      </c>
      <c r="AM13" s="194" t="str">
        <f t="shared" si="19"/>
        <v/>
      </c>
      <c r="AN13" s="194" t="str">
        <f t="shared" si="20"/>
        <v/>
      </c>
      <c r="AO13" s="578"/>
      <c r="AP13" s="600" t="str">
        <f t="shared" si="21"/>
        <v xml:space="preserve"> </v>
      </c>
      <c r="AQ13" s="194"/>
      <c r="AR13" s="194"/>
      <c r="AS13" s="194"/>
      <c r="AT13" s="194"/>
      <c r="AU13" s="194"/>
      <c r="AV13" s="194"/>
      <c r="AW13" s="127" t="s">
        <v>252</v>
      </c>
      <c r="AX13" s="153" t="str">
        <f t="shared" si="1"/>
        <v xml:space="preserve"> </v>
      </c>
      <c r="AY13" s="127" t="s">
        <v>252</v>
      </c>
      <c r="AZ13" s="164" t="str">
        <f t="shared" si="2"/>
        <v xml:space="preserve"> </v>
      </c>
      <c r="BA13" s="617"/>
      <c r="BB13" s="184" t="str">
        <f t="shared" si="22"/>
        <v xml:space="preserve"> </v>
      </c>
      <c r="BC13" s="184" t="str">
        <f t="shared" si="23"/>
        <v xml:space="preserve"> </v>
      </c>
      <c r="BD13" s="184" t="str">
        <f t="shared" si="24"/>
        <v xml:space="preserve"> </v>
      </c>
      <c r="BE13" s="228" t="str">
        <f t="shared" si="3"/>
        <v/>
      </c>
      <c r="BF13" s="184"/>
      <c r="BG13" s="184">
        <f t="shared" si="25"/>
        <v>0</v>
      </c>
      <c r="BH13" s="545"/>
      <c r="BI13" s="546">
        <v>7</v>
      </c>
      <c r="BJ13" s="551" t="s">
        <v>333</v>
      </c>
      <c r="BK13" s="231"/>
      <c r="BL13" s="231"/>
      <c r="BM13" s="231"/>
      <c r="BN13" s="231"/>
      <c r="BO13" s="231"/>
      <c r="BP13" s="231"/>
      <c r="BQ13" s="231"/>
      <c r="BR13" s="231"/>
      <c r="BS13" s="231"/>
      <c r="BT13" s="231"/>
    </row>
    <row r="14" spans="1:72" x14ac:dyDescent="0.2">
      <c r="B14" s="23"/>
      <c r="C14" s="104"/>
      <c r="D14" s="105" t="s">
        <v>255</v>
      </c>
      <c r="E14" s="93"/>
      <c r="F14" s="106" t="str">
        <f t="shared" si="5"/>
        <v xml:space="preserve"> </v>
      </c>
      <c r="G14" s="168">
        <v>9.6689853816056797</v>
      </c>
      <c r="H14" s="98">
        <f t="shared" si="6"/>
        <v>0</v>
      </c>
      <c r="I14" s="96"/>
      <c r="L14" s="23"/>
      <c r="M14" s="186"/>
      <c r="N14" s="576" t="s">
        <v>270</v>
      </c>
      <c r="O14" s="192" t="str">
        <f t="shared" si="7"/>
        <v xml:space="preserve"> </v>
      </c>
      <c r="P14" s="121" t="str">
        <f t="shared" si="0"/>
        <v xml:space="preserve"> </v>
      </c>
      <c r="Q14" s="122">
        <f t="shared" si="8"/>
        <v>9.6689853816056797</v>
      </c>
      <c r="R14" s="123">
        <f t="shared" si="26"/>
        <v>0</v>
      </c>
      <c r="S14" s="124"/>
      <c r="T14" s="124"/>
      <c r="U14" s="613"/>
      <c r="V14" s="124"/>
      <c r="W14" s="124"/>
      <c r="X14" s="124"/>
      <c r="Y14" s="577" t="str">
        <f t="shared" si="10"/>
        <v xml:space="preserve"> </v>
      </c>
      <c r="Z14" s="582" t="str">
        <f t="shared" si="11"/>
        <v/>
      </c>
      <c r="AA14" s="578"/>
      <c r="AB14" s="580" t="str">
        <f t="shared" si="12"/>
        <v/>
      </c>
      <c r="AC14" s="580"/>
      <c r="AD14" s="591"/>
      <c r="AE14" s="592" t="str">
        <f t="shared" si="13"/>
        <v xml:space="preserve"> </v>
      </c>
      <c r="AF14" s="592" t="str">
        <f t="shared" si="14"/>
        <v xml:space="preserve"> </v>
      </c>
      <c r="AG14" s="593"/>
      <c r="AH14" s="580" t="str">
        <f t="shared" si="15"/>
        <v xml:space="preserve"> </v>
      </c>
      <c r="AI14" s="224"/>
      <c r="AJ14" s="193" t="str">
        <f t="shared" si="16"/>
        <v xml:space="preserve"> </v>
      </c>
      <c r="AK14" s="194" t="str">
        <f t="shared" si="17"/>
        <v xml:space="preserve"> </v>
      </c>
      <c r="AL14" s="226" t="str">
        <f t="shared" si="18"/>
        <v xml:space="preserve"> </v>
      </c>
      <c r="AM14" s="194" t="str">
        <f t="shared" si="19"/>
        <v/>
      </c>
      <c r="AN14" s="194" t="str">
        <f t="shared" si="20"/>
        <v/>
      </c>
      <c r="AO14" s="578"/>
      <c r="AP14" s="600" t="str">
        <f t="shared" si="21"/>
        <v xml:space="preserve"> </v>
      </c>
      <c r="AQ14" s="194"/>
      <c r="AR14" s="194"/>
      <c r="AS14" s="194"/>
      <c r="AT14" s="194"/>
      <c r="AU14" s="194"/>
      <c r="AV14" s="194"/>
      <c r="AW14" s="127" t="s">
        <v>257</v>
      </c>
      <c r="AX14" s="153" t="str">
        <f t="shared" si="1"/>
        <v xml:space="preserve"> </v>
      </c>
      <c r="AY14" s="127" t="s">
        <v>257</v>
      </c>
      <c r="AZ14" s="164" t="str">
        <f t="shared" si="2"/>
        <v xml:space="preserve"> </v>
      </c>
      <c r="BA14" s="617"/>
      <c r="BB14" s="184" t="str">
        <f t="shared" si="22"/>
        <v xml:space="preserve"> </v>
      </c>
      <c r="BC14" s="184" t="str">
        <f t="shared" si="23"/>
        <v xml:space="preserve"> </v>
      </c>
      <c r="BD14" s="184" t="str">
        <f t="shared" si="24"/>
        <v xml:space="preserve"> </v>
      </c>
      <c r="BE14" s="228" t="str">
        <f>AM14</f>
        <v/>
      </c>
      <c r="BF14" s="184"/>
      <c r="BG14" s="184">
        <f t="shared" si="25"/>
        <v>0</v>
      </c>
      <c r="BH14" s="545"/>
      <c r="BI14" s="546">
        <v>8</v>
      </c>
      <c r="BJ14" s="551" t="s">
        <v>329</v>
      </c>
      <c r="BK14" s="231"/>
      <c r="BL14" s="231"/>
      <c r="BM14" s="231"/>
      <c r="BN14" s="231"/>
      <c r="BO14" s="231"/>
      <c r="BP14" s="231"/>
      <c r="BQ14" s="231"/>
      <c r="BR14" s="231"/>
      <c r="BS14" s="231"/>
      <c r="BT14" s="231"/>
    </row>
    <row r="15" spans="1:72" x14ac:dyDescent="0.2">
      <c r="B15" s="23"/>
      <c r="C15" s="104" t="s">
        <v>218</v>
      </c>
      <c r="D15" s="105" t="s">
        <v>14</v>
      </c>
      <c r="E15" s="93" t="str">
        <f t="shared" si="4"/>
        <v xml:space="preserve"> </v>
      </c>
      <c r="F15" s="106" t="str">
        <f t="shared" si="5"/>
        <v xml:space="preserve"> </v>
      </c>
      <c r="G15" s="168">
        <v>8.9070502092952886</v>
      </c>
      <c r="H15" s="98">
        <f t="shared" si="6"/>
        <v>0</v>
      </c>
      <c r="I15" s="96"/>
      <c r="L15" s="23"/>
      <c r="M15" s="186"/>
      <c r="N15" s="576" t="s">
        <v>271</v>
      </c>
      <c r="O15" s="192" t="str">
        <f>IF(ISNUMBER(M15),P$5*(M15/Q15)," ")</f>
        <v xml:space="preserve"> </v>
      </c>
      <c r="P15" s="121" t="str">
        <f>IF(ISNUMBER(M15),P$5*O15/SUM(O$7:O$24), " ")</f>
        <v xml:space="preserve"> </v>
      </c>
      <c r="Q15" s="122">
        <f t="shared" si="8"/>
        <v>8.9070502092952886</v>
      </c>
      <c r="R15" s="123">
        <f t="shared" si="9"/>
        <v>0</v>
      </c>
      <c r="S15" s="124"/>
      <c r="T15" s="124"/>
      <c r="U15" s="613"/>
      <c r="V15" s="124"/>
      <c r="W15" s="124"/>
      <c r="X15" s="124"/>
      <c r="Y15" s="577" t="str">
        <f t="shared" si="10"/>
        <v xml:space="preserve"> </v>
      </c>
      <c r="Z15" s="582" t="str">
        <f t="shared" si="11"/>
        <v/>
      </c>
      <c r="AA15" s="578"/>
      <c r="AB15" s="580" t="str">
        <f t="shared" si="12"/>
        <v/>
      </c>
      <c r="AC15" s="580"/>
      <c r="AD15" s="591"/>
      <c r="AE15" s="592" t="str">
        <f t="shared" si="13"/>
        <v xml:space="preserve"> </v>
      </c>
      <c r="AF15" s="592" t="str">
        <f t="shared" si="14"/>
        <v xml:space="preserve"> </v>
      </c>
      <c r="AG15" s="593"/>
      <c r="AH15" s="580" t="str">
        <f t="shared" si="15"/>
        <v xml:space="preserve"> </v>
      </c>
      <c r="AI15" s="224"/>
      <c r="AJ15" s="193" t="str">
        <f t="shared" si="16"/>
        <v xml:space="preserve"> </v>
      </c>
      <c r="AK15" s="194" t="str">
        <f t="shared" si="17"/>
        <v xml:space="preserve"> </v>
      </c>
      <c r="AL15" s="226" t="str">
        <f t="shared" si="18"/>
        <v xml:space="preserve"> </v>
      </c>
      <c r="AM15" s="194" t="str">
        <f t="shared" si="19"/>
        <v/>
      </c>
      <c r="AN15" s="194" t="str">
        <f t="shared" si="20"/>
        <v/>
      </c>
      <c r="AO15" s="578"/>
      <c r="AP15" s="600" t="str">
        <f t="shared" si="21"/>
        <v xml:space="preserve"> </v>
      </c>
      <c r="AQ15" s="194"/>
      <c r="AR15" s="194"/>
      <c r="AS15" s="194"/>
      <c r="AT15" s="194"/>
      <c r="AU15" s="194"/>
      <c r="AV15" s="194"/>
      <c r="AW15" s="127" t="s">
        <v>248</v>
      </c>
      <c r="AX15" s="153" t="str">
        <f t="shared" si="1"/>
        <v xml:space="preserve"> </v>
      </c>
      <c r="AY15" s="127" t="s">
        <v>248</v>
      </c>
      <c r="AZ15" s="164" t="str">
        <f t="shared" si="2"/>
        <v xml:space="preserve"> </v>
      </c>
      <c r="BA15" s="617"/>
      <c r="BB15" s="184" t="str">
        <f t="shared" si="22"/>
        <v xml:space="preserve"> </v>
      </c>
      <c r="BC15" s="184" t="str">
        <f t="shared" si="23"/>
        <v xml:space="preserve"> </v>
      </c>
      <c r="BD15" s="184" t="str">
        <f t="shared" si="24"/>
        <v xml:space="preserve"> </v>
      </c>
      <c r="BE15" s="228" t="str">
        <f t="shared" ref="BE15:BE24" si="27">AM15</f>
        <v/>
      </c>
      <c r="BF15" s="184"/>
      <c r="BG15" s="184">
        <f t="shared" si="25"/>
        <v>0</v>
      </c>
      <c r="BH15" s="545"/>
      <c r="BI15" s="546">
        <v>9</v>
      </c>
      <c r="BJ15" s="551" t="s">
        <v>334</v>
      </c>
      <c r="BK15" s="231"/>
      <c r="BL15" s="231"/>
      <c r="BM15" s="231"/>
      <c r="BN15" s="231"/>
      <c r="BO15" s="231"/>
      <c r="BP15" s="231"/>
      <c r="BQ15" s="231"/>
      <c r="BR15" s="231"/>
      <c r="BS15" s="231"/>
      <c r="BT15" s="231"/>
    </row>
    <row r="16" spans="1:72" x14ac:dyDescent="0.2">
      <c r="B16" s="23"/>
      <c r="C16" s="104"/>
      <c r="D16" s="105" t="s">
        <v>159</v>
      </c>
      <c r="E16" s="93" t="str">
        <f t="shared" si="4"/>
        <v xml:space="preserve"> </v>
      </c>
      <c r="F16" s="106" t="str">
        <f t="shared" si="5"/>
        <v xml:space="preserve"> </v>
      </c>
      <c r="G16" s="168">
        <v>8.8669922677562489</v>
      </c>
      <c r="H16" s="98">
        <f t="shared" si="6"/>
        <v>0</v>
      </c>
      <c r="I16" s="96"/>
      <c r="L16" s="23"/>
      <c r="M16" s="186"/>
      <c r="N16" s="576" t="s">
        <v>272</v>
      </c>
      <c r="O16" s="192" t="str">
        <f t="shared" si="7"/>
        <v xml:space="preserve"> </v>
      </c>
      <c r="P16" s="121" t="str">
        <f t="shared" si="0"/>
        <v xml:space="preserve"> </v>
      </c>
      <c r="Q16" s="122">
        <f t="shared" si="8"/>
        <v>8.8669922677562489</v>
      </c>
      <c r="R16" s="123">
        <f t="shared" si="9"/>
        <v>0</v>
      </c>
      <c r="S16" s="124"/>
      <c r="T16" s="124"/>
      <c r="U16" s="613"/>
      <c r="V16" s="124"/>
      <c r="W16" s="124"/>
      <c r="X16" s="124"/>
      <c r="Y16" s="577" t="str">
        <f t="shared" si="10"/>
        <v xml:space="preserve"> </v>
      </c>
      <c r="Z16" s="582" t="str">
        <f t="shared" si="11"/>
        <v/>
      </c>
      <c r="AA16" s="578"/>
      <c r="AB16" s="580" t="str">
        <f t="shared" si="12"/>
        <v/>
      </c>
      <c r="AC16" s="580"/>
      <c r="AD16" s="591"/>
      <c r="AE16" s="592" t="str">
        <f t="shared" si="13"/>
        <v xml:space="preserve"> </v>
      </c>
      <c r="AF16" s="592" t="str">
        <f t="shared" si="14"/>
        <v xml:space="preserve"> </v>
      </c>
      <c r="AG16" s="593"/>
      <c r="AH16" s="580" t="str">
        <f t="shared" si="15"/>
        <v xml:space="preserve"> </v>
      </c>
      <c r="AI16" s="224"/>
      <c r="AJ16" s="193" t="str">
        <f t="shared" si="16"/>
        <v xml:space="preserve"> </v>
      </c>
      <c r="AK16" s="194" t="str">
        <f t="shared" si="17"/>
        <v xml:space="preserve"> </v>
      </c>
      <c r="AL16" s="226" t="str">
        <f t="shared" si="18"/>
        <v xml:space="preserve"> </v>
      </c>
      <c r="AM16" s="194" t="str">
        <f t="shared" si="19"/>
        <v/>
      </c>
      <c r="AN16" s="194" t="str">
        <f t="shared" si="20"/>
        <v/>
      </c>
      <c r="AO16" s="578"/>
      <c r="AP16" s="600" t="str">
        <f t="shared" si="21"/>
        <v xml:space="preserve"> </v>
      </c>
      <c r="AQ16" s="194"/>
      <c r="AR16" s="194"/>
      <c r="AS16" s="194"/>
      <c r="AT16" s="194"/>
      <c r="AU16" s="194"/>
      <c r="AV16" s="194"/>
      <c r="AW16" s="127" t="s">
        <v>250</v>
      </c>
      <c r="AX16" s="153" t="str">
        <f t="shared" si="1"/>
        <v xml:space="preserve"> </v>
      </c>
      <c r="AY16" s="127" t="s">
        <v>250</v>
      </c>
      <c r="AZ16" s="164" t="str">
        <f t="shared" si="2"/>
        <v xml:space="preserve"> </v>
      </c>
      <c r="BA16" s="617"/>
      <c r="BB16" s="184" t="str">
        <f t="shared" si="22"/>
        <v xml:space="preserve"> </v>
      </c>
      <c r="BC16" s="184" t="str">
        <f t="shared" si="23"/>
        <v xml:space="preserve"> </v>
      </c>
      <c r="BD16" s="184" t="str">
        <f t="shared" si="24"/>
        <v xml:space="preserve"> </v>
      </c>
      <c r="BE16" s="228" t="str">
        <f t="shared" si="27"/>
        <v/>
      </c>
      <c r="BF16" s="184"/>
      <c r="BG16" s="184">
        <f t="shared" si="25"/>
        <v>0</v>
      </c>
      <c r="BH16" s="545"/>
      <c r="BI16" s="546">
        <v>10</v>
      </c>
      <c r="BJ16" s="551" t="s">
        <v>335</v>
      </c>
      <c r="BK16" s="231"/>
      <c r="BL16" s="231"/>
      <c r="BM16" s="231"/>
      <c r="BN16" s="231"/>
      <c r="BO16" s="231"/>
      <c r="BP16" s="231"/>
      <c r="BQ16" s="231"/>
      <c r="BR16" s="231"/>
      <c r="BS16" s="231"/>
      <c r="BT16" s="231"/>
    </row>
    <row r="17" spans="2:72" x14ac:dyDescent="0.2">
      <c r="B17" s="23"/>
      <c r="C17" s="104"/>
      <c r="D17" s="105" t="s">
        <v>76</v>
      </c>
      <c r="E17" s="93" t="str">
        <f t="shared" si="4"/>
        <v xml:space="preserve"> </v>
      </c>
      <c r="F17" s="106" t="str">
        <f t="shared" si="5"/>
        <v xml:space="preserve"> </v>
      </c>
      <c r="G17" s="168">
        <v>8.8836830767308506</v>
      </c>
      <c r="H17" s="98">
        <f t="shared" si="6"/>
        <v>0</v>
      </c>
      <c r="I17" s="96"/>
      <c r="L17" s="23"/>
      <c r="M17" s="186"/>
      <c r="N17" s="576" t="s">
        <v>280</v>
      </c>
      <c r="O17" s="192" t="str">
        <f t="shared" si="7"/>
        <v xml:space="preserve"> </v>
      </c>
      <c r="P17" s="121" t="str">
        <f t="shared" si="0"/>
        <v xml:space="preserve"> </v>
      </c>
      <c r="Q17" s="122">
        <f t="shared" si="8"/>
        <v>8.8836830767308506</v>
      </c>
      <c r="R17" s="123">
        <f t="shared" si="9"/>
        <v>0</v>
      </c>
      <c r="S17" s="124"/>
      <c r="T17" s="124"/>
      <c r="U17" s="613"/>
      <c r="V17" s="124"/>
      <c r="W17" s="124"/>
      <c r="X17" s="124"/>
      <c r="Y17" s="577" t="str">
        <f t="shared" si="10"/>
        <v xml:space="preserve"> </v>
      </c>
      <c r="Z17" s="582" t="str">
        <f t="shared" si="11"/>
        <v/>
      </c>
      <c r="AA17" s="578"/>
      <c r="AB17" s="580" t="str">
        <f t="shared" si="12"/>
        <v/>
      </c>
      <c r="AC17" s="580"/>
      <c r="AD17" s="591"/>
      <c r="AE17" s="592" t="str">
        <f t="shared" si="13"/>
        <v xml:space="preserve"> </v>
      </c>
      <c r="AF17" s="592" t="str">
        <f t="shared" si="14"/>
        <v xml:space="preserve"> </v>
      </c>
      <c r="AG17" s="593"/>
      <c r="AH17" s="580" t="str">
        <f t="shared" si="15"/>
        <v xml:space="preserve"> </v>
      </c>
      <c r="AI17" s="224"/>
      <c r="AJ17" s="193" t="str">
        <f t="shared" si="16"/>
        <v xml:space="preserve"> </v>
      </c>
      <c r="AK17" s="194" t="str">
        <f t="shared" si="17"/>
        <v xml:space="preserve"> </v>
      </c>
      <c r="AL17" s="226" t="str">
        <f t="shared" si="18"/>
        <v xml:space="preserve"> </v>
      </c>
      <c r="AM17" s="194" t="str">
        <f t="shared" si="19"/>
        <v/>
      </c>
      <c r="AN17" s="194" t="str">
        <f t="shared" si="20"/>
        <v/>
      </c>
      <c r="AO17" s="578"/>
      <c r="AP17" s="600" t="str">
        <f t="shared" si="21"/>
        <v xml:space="preserve"> </v>
      </c>
      <c r="AQ17" s="194"/>
      <c r="AR17" s="194"/>
      <c r="AS17" s="194"/>
      <c r="AT17" s="194"/>
      <c r="AU17" s="194"/>
      <c r="AV17" s="194"/>
      <c r="AW17" s="127" t="s">
        <v>247</v>
      </c>
      <c r="AX17" s="153" t="str">
        <f t="shared" si="1"/>
        <v xml:space="preserve"> </v>
      </c>
      <c r="AY17" s="127" t="s">
        <v>247</v>
      </c>
      <c r="AZ17" s="164" t="str">
        <f t="shared" si="2"/>
        <v xml:space="preserve"> </v>
      </c>
      <c r="BA17" s="617"/>
      <c r="BB17" s="184" t="str">
        <f t="shared" si="22"/>
        <v xml:space="preserve"> </v>
      </c>
      <c r="BC17" s="184" t="str">
        <f t="shared" si="23"/>
        <v xml:space="preserve"> </v>
      </c>
      <c r="BD17" s="184" t="str">
        <f t="shared" si="24"/>
        <v xml:space="preserve"> </v>
      </c>
      <c r="BE17" s="228" t="str">
        <f t="shared" si="27"/>
        <v/>
      </c>
      <c r="BF17" s="184"/>
      <c r="BG17" s="184">
        <f t="shared" si="25"/>
        <v>0</v>
      </c>
      <c r="BH17" s="545"/>
      <c r="BI17" s="546">
        <v>11</v>
      </c>
      <c r="BJ17" s="551" t="s">
        <v>336</v>
      </c>
      <c r="BK17" s="231"/>
      <c r="BL17" s="231"/>
      <c r="BM17" s="231"/>
      <c r="BN17" s="231"/>
      <c r="BO17" s="231"/>
      <c r="BP17" s="231"/>
      <c r="BQ17" s="231"/>
      <c r="BR17" s="231"/>
      <c r="BS17" s="231"/>
      <c r="BT17" s="231"/>
    </row>
    <row r="18" spans="2:72" x14ac:dyDescent="0.2">
      <c r="B18" s="23"/>
      <c r="C18" s="104"/>
      <c r="D18" s="105" t="s">
        <v>26</v>
      </c>
      <c r="E18" s="93" t="str">
        <f t="shared" si="4"/>
        <v xml:space="preserve"> </v>
      </c>
      <c r="F18" s="106" t="str">
        <f t="shared" si="5"/>
        <v xml:space="preserve"> </v>
      </c>
      <c r="G18" s="168">
        <v>8.8745031317948193</v>
      </c>
      <c r="H18" s="98">
        <f t="shared" si="6"/>
        <v>0</v>
      </c>
      <c r="I18" s="96"/>
      <c r="L18" s="23"/>
      <c r="M18" s="186">
        <v>2</v>
      </c>
      <c r="N18" s="576" t="s">
        <v>273</v>
      </c>
      <c r="O18" s="192">
        <f t="shared" si="7"/>
        <v>2.0282825677880627</v>
      </c>
      <c r="P18" s="121">
        <f t="shared" si="0"/>
        <v>0.96409100154849392</v>
      </c>
      <c r="Q18" s="122">
        <f t="shared" si="8"/>
        <v>8.8745031317948193</v>
      </c>
      <c r="R18" s="123">
        <f t="shared" si="9"/>
        <v>8.5558286125773133</v>
      </c>
      <c r="S18" s="124"/>
      <c r="T18" s="124"/>
      <c r="U18" s="613"/>
      <c r="V18" s="124"/>
      <c r="W18" s="124"/>
      <c r="X18" s="124"/>
      <c r="Y18" s="577">
        <f t="shared" si="10"/>
        <v>0</v>
      </c>
      <c r="Z18" s="582">
        <f t="shared" si="11"/>
        <v>0</v>
      </c>
      <c r="AA18" s="578"/>
      <c r="AB18" s="580">
        <f t="shared" si="12"/>
        <v>0</v>
      </c>
      <c r="AC18" s="580"/>
      <c r="AD18" s="591"/>
      <c r="AE18" s="592">
        <f t="shared" si="13"/>
        <v>30.850912049551805</v>
      </c>
      <c r="AF18" s="592">
        <f t="shared" si="14"/>
        <v>3.8563640061939757</v>
      </c>
      <c r="AG18" s="593"/>
      <c r="AH18" s="580">
        <f t="shared" si="15"/>
        <v>3</v>
      </c>
      <c r="AI18" s="224"/>
      <c r="AJ18" s="193">
        <f t="shared" si="16"/>
        <v>13.701824099103611</v>
      </c>
      <c r="AK18" s="194">
        <f t="shared" si="17"/>
        <v>13</v>
      </c>
      <c r="AL18" s="226" t="str">
        <f t="shared" si="18"/>
        <v>+</v>
      </c>
      <c r="AM18" s="194">
        <f t="shared" si="19"/>
        <v>2</v>
      </c>
      <c r="AN18" s="194" t="str">
        <f t="shared" si="20"/>
        <v xml:space="preserve"> + 2 tsp.</v>
      </c>
      <c r="AO18" s="578"/>
      <c r="AP18" s="600" t="str">
        <f t="shared" si="21"/>
        <v>3/4 Cup + 1 Tbsp.  + 2 tsp.</v>
      </c>
      <c r="AQ18" s="194"/>
      <c r="AR18" s="194"/>
      <c r="AS18" s="194"/>
      <c r="AT18" s="194"/>
      <c r="AU18" s="194"/>
      <c r="AV18" s="194"/>
      <c r="AW18" s="127" t="s">
        <v>249</v>
      </c>
      <c r="AX18" s="153">
        <f t="shared" si="1"/>
        <v>0.97021464442318883</v>
      </c>
      <c r="AY18" s="127" t="s">
        <v>249</v>
      </c>
      <c r="AZ18" s="164" t="str">
        <f t="shared" si="2"/>
        <v>2 lb + 2.2 oz (2.14 lbs)</v>
      </c>
      <c r="BA18" s="617"/>
      <c r="BB18" s="184">
        <f t="shared" si="22"/>
        <v>0</v>
      </c>
      <c r="BC18" s="184">
        <f t="shared" si="23"/>
        <v>144</v>
      </c>
      <c r="BD18" s="184">
        <f t="shared" si="24"/>
        <v>39</v>
      </c>
      <c r="BE18" s="228">
        <f t="shared" si="27"/>
        <v>2</v>
      </c>
      <c r="BF18" s="184"/>
      <c r="BG18" s="184">
        <f t="shared" si="25"/>
        <v>185</v>
      </c>
      <c r="BH18" s="545"/>
      <c r="BI18" s="546">
        <v>12</v>
      </c>
      <c r="BJ18" s="551" t="s">
        <v>330</v>
      </c>
      <c r="BK18" s="231"/>
      <c r="BL18" s="231"/>
      <c r="BM18" s="231"/>
      <c r="BN18" s="231"/>
      <c r="BO18" s="231"/>
      <c r="BP18" s="231"/>
      <c r="BQ18" s="231"/>
      <c r="BR18" s="231"/>
      <c r="BS18" s="231"/>
      <c r="BT18" s="231"/>
    </row>
    <row r="19" spans="2:72" x14ac:dyDescent="0.2">
      <c r="B19" s="23"/>
      <c r="C19" s="104"/>
      <c r="D19" s="105" t="s">
        <v>52</v>
      </c>
      <c r="E19" s="93" t="str">
        <f t="shared" si="4"/>
        <v xml:space="preserve"> </v>
      </c>
      <c r="F19" s="106" t="str">
        <f t="shared" si="5"/>
        <v xml:space="preserve"> </v>
      </c>
      <c r="G19" s="168">
        <v>9.5004084683423198</v>
      </c>
      <c r="H19" s="98">
        <f t="shared" si="6"/>
        <v>0</v>
      </c>
      <c r="I19" s="96"/>
      <c r="L19" s="23"/>
      <c r="M19" s="186"/>
      <c r="N19" s="576" t="s">
        <v>274</v>
      </c>
      <c r="O19" s="192" t="str">
        <f t="shared" si="7"/>
        <v xml:space="preserve"> </v>
      </c>
      <c r="P19" s="121" t="str">
        <f t="shared" si="0"/>
        <v xml:space="preserve"> </v>
      </c>
      <c r="Q19" s="122">
        <f t="shared" si="8"/>
        <v>9.5004084683423198</v>
      </c>
      <c r="R19" s="123">
        <f t="shared" si="9"/>
        <v>0</v>
      </c>
      <c r="S19" s="124"/>
      <c r="T19" s="124"/>
      <c r="U19" s="613"/>
      <c r="V19" s="124"/>
      <c r="W19" s="124"/>
      <c r="X19" s="124"/>
      <c r="Y19" s="577" t="str">
        <f t="shared" si="10"/>
        <v xml:space="preserve"> </v>
      </c>
      <c r="Z19" s="582" t="str">
        <f t="shared" si="11"/>
        <v/>
      </c>
      <c r="AA19" s="578"/>
      <c r="AB19" s="580" t="str">
        <f t="shared" si="12"/>
        <v/>
      </c>
      <c r="AC19" s="580"/>
      <c r="AD19" s="591"/>
      <c r="AE19" s="592" t="str">
        <f t="shared" si="13"/>
        <v xml:space="preserve"> </v>
      </c>
      <c r="AF19" s="592" t="str">
        <f t="shared" si="14"/>
        <v xml:space="preserve"> </v>
      </c>
      <c r="AG19" s="593"/>
      <c r="AH19" s="580" t="str">
        <f t="shared" si="15"/>
        <v xml:space="preserve"> </v>
      </c>
      <c r="AI19" s="224"/>
      <c r="AJ19" s="193" t="str">
        <f t="shared" si="16"/>
        <v xml:space="preserve"> </v>
      </c>
      <c r="AK19" s="194" t="str">
        <f t="shared" si="17"/>
        <v xml:space="preserve"> </v>
      </c>
      <c r="AL19" s="226" t="str">
        <f t="shared" si="18"/>
        <v xml:space="preserve"> </v>
      </c>
      <c r="AM19" s="194" t="str">
        <f t="shared" si="19"/>
        <v/>
      </c>
      <c r="AN19" s="194" t="str">
        <f t="shared" si="20"/>
        <v/>
      </c>
      <c r="AO19" s="578"/>
      <c r="AP19" s="600" t="str">
        <f t="shared" si="21"/>
        <v xml:space="preserve"> </v>
      </c>
      <c r="AQ19" s="194"/>
      <c r="AR19" s="194"/>
      <c r="AS19" s="194"/>
      <c r="AT19" s="194"/>
      <c r="AU19" s="194"/>
      <c r="AV19" s="194"/>
      <c r="AW19" s="127" t="s">
        <v>243</v>
      </c>
      <c r="AX19" s="153" t="str">
        <f t="shared" si="1"/>
        <v xml:space="preserve"> </v>
      </c>
      <c r="AY19" s="127" t="s">
        <v>243</v>
      </c>
      <c r="AZ19" s="164" t="str">
        <f t="shared" si="2"/>
        <v xml:space="preserve"> </v>
      </c>
      <c r="BA19" s="617"/>
      <c r="BB19" s="184" t="str">
        <f t="shared" si="22"/>
        <v xml:space="preserve"> </v>
      </c>
      <c r="BC19" s="184" t="str">
        <f t="shared" si="23"/>
        <v xml:space="preserve"> </v>
      </c>
      <c r="BD19" s="184" t="str">
        <f t="shared" si="24"/>
        <v xml:space="preserve"> </v>
      </c>
      <c r="BE19" s="228" t="str">
        <f t="shared" si="27"/>
        <v/>
      </c>
      <c r="BF19" s="184"/>
      <c r="BG19" s="184">
        <f t="shared" si="25"/>
        <v>0</v>
      </c>
      <c r="BH19" s="545"/>
      <c r="BI19" s="546">
        <v>13</v>
      </c>
      <c r="BJ19" s="551" t="s">
        <v>337</v>
      </c>
      <c r="BK19" s="231"/>
      <c r="BL19" s="231"/>
      <c r="BM19" s="231"/>
      <c r="BN19" s="231"/>
      <c r="BO19" s="231"/>
      <c r="BP19" s="231"/>
      <c r="BQ19" s="231"/>
      <c r="BR19" s="231"/>
      <c r="BS19" s="231"/>
      <c r="BT19" s="231"/>
    </row>
    <row r="20" spans="2:72" hidden="1" x14ac:dyDescent="0.2">
      <c r="B20" s="23"/>
      <c r="C20" s="104" t="s">
        <v>218</v>
      </c>
      <c r="D20" s="105" t="s">
        <v>230</v>
      </c>
      <c r="E20" s="93" t="str">
        <f t="shared" si="4"/>
        <v xml:space="preserve"> </v>
      </c>
      <c r="F20" s="106" t="str">
        <f t="shared" si="5"/>
        <v xml:space="preserve"> </v>
      </c>
      <c r="G20" s="168">
        <v>9.1749376933376183</v>
      </c>
      <c r="H20" s="98">
        <f t="shared" si="6"/>
        <v>0</v>
      </c>
      <c r="I20" s="96"/>
      <c r="L20" s="23"/>
      <c r="M20" s="186"/>
      <c r="N20" s="576" t="s">
        <v>287</v>
      </c>
      <c r="O20" s="192" t="str">
        <f t="shared" si="7"/>
        <v xml:space="preserve"> </v>
      </c>
      <c r="P20" s="121" t="str">
        <f t="shared" si="0"/>
        <v xml:space="preserve"> </v>
      </c>
      <c r="Q20" s="122">
        <f t="shared" si="8"/>
        <v>9.1749376933376183</v>
      </c>
      <c r="R20" s="123">
        <f t="shared" si="9"/>
        <v>0</v>
      </c>
      <c r="S20" s="124"/>
      <c r="T20" s="124"/>
      <c r="U20" s="614"/>
      <c r="V20" s="178"/>
      <c r="W20" s="178"/>
      <c r="X20" s="178"/>
      <c r="Y20" s="577" t="str">
        <f t="shared" si="10"/>
        <v xml:space="preserve"> </v>
      </c>
      <c r="Z20" s="582" t="str">
        <f t="shared" si="11"/>
        <v/>
      </c>
      <c r="AA20" s="578"/>
      <c r="AB20" s="580" t="str">
        <f t="shared" si="12"/>
        <v/>
      </c>
      <c r="AC20" s="580"/>
      <c r="AD20" s="591"/>
      <c r="AE20" s="592" t="str">
        <f t="shared" si="13"/>
        <v xml:space="preserve"> </v>
      </c>
      <c r="AF20" s="592" t="str">
        <f t="shared" si="14"/>
        <v xml:space="preserve"> </v>
      </c>
      <c r="AG20" s="593"/>
      <c r="AH20" s="580" t="str">
        <f t="shared" si="15"/>
        <v xml:space="preserve"> </v>
      </c>
      <c r="AI20" s="224"/>
      <c r="AJ20" s="193" t="str">
        <f t="shared" si="16"/>
        <v xml:space="preserve"> </v>
      </c>
      <c r="AK20" s="194" t="str">
        <f t="shared" si="17"/>
        <v xml:space="preserve"> </v>
      </c>
      <c r="AL20" s="226" t="str">
        <f t="shared" si="18"/>
        <v xml:space="preserve"> </v>
      </c>
      <c r="AM20" s="194" t="str">
        <f t="shared" si="19"/>
        <v/>
      </c>
      <c r="AN20" s="194" t="str">
        <f t="shared" si="20"/>
        <v/>
      </c>
      <c r="AO20" s="578"/>
      <c r="AP20" s="600" t="str">
        <f t="shared" si="21"/>
        <v xml:space="preserve"> </v>
      </c>
      <c r="AQ20" s="194"/>
      <c r="AR20" s="194"/>
      <c r="AS20" s="194"/>
      <c r="AT20" s="194"/>
      <c r="AU20" s="194"/>
      <c r="AV20" s="194"/>
      <c r="AW20" s="127" t="s">
        <v>239</v>
      </c>
      <c r="AX20" s="153" t="str">
        <f t="shared" si="1"/>
        <v xml:space="preserve"> </v>
      </c>
      <c r="AY20" s="127" t="s">
        <v>239</v>
      </c>
      <c r="AZ20" s="164" t="str">
        <f t="shared" si="2"/>
        <v xml:space="preserve"> </v>
      </c>
      <c r="BA20" s="617"/>
      <c r="BB20" s="184" t="str">
        <f t="shared" si="22"/>
        <v xml:space="preserve"> </v>
      </c>
      <c r="BC20" s="184" t="str">
        <f t="shared" si="23"/>
        <v xml:space="preserve"> </v>
      </c>
      <c r="BD20" s="184" t="str">
        <f t="shared" si="24"/>
        <v xml:space="preserve"> </v>
      </c>
      <c r="BE20" s="228" t="str">
        <f t="shared" si="27"/>
        <v/>
      </c>
      <c r="BF20" s="184"/>
      <c r="BG20" s="184">
        <f t="shared" si="25"/>
        <v>0</v>
      </c>
      <c r="BH20" s="545"/>
      <c r="BI20" s="546"/>
      <c r="BJ20" s="551" t="s">
        <v>332</v>
      </c>
      <c r="BK20" s="231"/>
      <c r="BL20" s="231"/>
      <c r="BM20" s="231"/>
      <c r="BN20" s="231"/>
      <c r="BO20" s="231"/>
      <c r="BP20" s="231"/>
      <c r="BQ20" s="231"/>
      <c r="BR20" s="231"/>
      <c r="BS20" s="231"/>
      <c r="BT20" s="231"/>
    </row>
    <row r="21" spans="2:72" x14ac:dyDescent="0.2">
      <c r="B21" s="23"/>
      <c r="C21" s="104"/>
      <c r="D21" s="105" t="s">
        <v>231</v>
      </c>
      <c r="E21" s="93" t="str">
        <f t="shared" si="4"/>
        <v xml:space="preserve"> </v>
      </c>
      <c r="F21" s="106" t="str">
        <f t="shared" si="5"/>
        <v xml:space="preserve"> </v>
      </c>
      <c r="G21" s="168">
        <v>8.7676817209692093</v>
      </c>
      <c r="H21" s="98">
        <f t="shared" si="6"/>
        <v>0</v>
      </c>
      <c r="I21" s="96"/>
      <c r="L21" s="23"/>
      <c r="M21" s="186">
        <v>15</v>
      </c>
      <c r="N21" s="576" t="s">
        <v>275</v>
      </c>
      <c r="O21" s="192">
        <f t="shared" si="7"/>
        <v>15.397456739006333</v>
      </c>
      <c r="P21" s="121">
        <f t="shared" si="0"/>
        <v>7.3187778293617658</v>
      </c>
      <c r="Q21" s="122">
        <f t="shared" si="8"/>
        <v>8.7676817209692093</v>
      </c>
      <c r="R21" s="123">
        <f t="shared" si="9"/>
        <v>64.168714594329856</v>
      </c>
      <c r="S21" s="124"/>
      <c r="T21" s="124"/>
      <c r="U21" s="613"/>
      <c r="V21" s="124"/>
      <c r="W21" s="124"/>
      <c r="X21" s="124"/>
      <c r="Y21" s="577">
        <f t="shared" si="10"/>
        <v>7</v>
      </c>
      <c r="Z21" s="582">
        <f t="shared" si="11"/>
        <v>1</v>
      </c>
      <c r="AA21" s="578"/>
      <c r="AB21" s="580">
        <f t="shared" si="12"/>
        <v>3</v>
      </c>
      <c r="AC21" s="580"/>
      <c r="AD21" s="591"/>
      <c r="AE21" s="592">
        <f t="shared" si="13"/>
        <v>10.200890539576505</v>
      </c>
      <c r="AF21" s="592">
        <f t="shared" si="14"/>
        <v>1.2751113174470632</v>
      </c>
      <c r="AG21" s="593"/>
      <c r="AH21" s="580">
        <f t="shared" si="15"/>
        <v>1</v>
      </c>
      <c r="AI21" s="224"/>
      <c r="AJ21" s="193">
        <f t="shared" si="16"/>
        <v>4.401781079153011</v>
      </c>
      <c r="AK21" s="194">
        <f t="shared" si="17"/>
        <v>4</v>
      </c>
      <c r="AL21" s="226" t="str">
        <f t="shared" si="18"/>
        <v>+</v>
      </c>
      <c r="AM21" s="194">
        <f t="shared" si="19"/>
        <v>1</v>
      </c>
      <c r="AN21" s="194" t="str">
        <f t="shared" si="20"/>
        <v xml:space="preserve"> + 1 tsp.</v>
      </c>
      <c r="AO21" s="578"/>
      <c r="AP21" s="600" t="str">
        <f t="shared" si="21"/>
        <v>1/4 Cup  + 1 tsp.</v>
      </c>
      <c r="AQ21" s="194"/>
      <c r="AR21" s="194"/>
      <c r="AS21" s="194"/>
      <c r="AT21" s="194"/>
      <c r="AU21" s="194"/>
      <c r="AV21" s="194"/>
      <c r="AW21" s="127" t="s">
        <v>242</v>
      </c>
      <c r="AX21" s="153">
        <f t="shared" si="1"/>
        <v>7.2766098331739171</v>
      </c>
      <c r="AY21" s="127" t="s">
        <v>242</v>
      </c>
      <c r="AZ21" s="164" t="str">
        <f t="shared" si="2"/>
        <v>16 lb + 0.7 oz (16.04 lbs)</v>
      </c>
      <c r="BA21" s="617"/>
      <c r="BB21" s="184">
        <f t="shared" si="22"/>
        <v>1344</v>
      </c>
      <c r="BC21" s="184">
        <f t="shared" si="23"/>
        <v>48</v>
      </c>
      <c r="BD21" s="184">
        <f t="shared" si="24"/>
        <v>12</v>
      </c>
      <c r="BE21" s="228">
        <f t="shared" si="27"/>
        <v>1</v>
      </c>
      <c r="BF21" s="184"/>
      <c r="BG21" s="184">
        <f t="shared" si="25"/>
        <v>1405</v>
      </c>
      <c r="BH21" s="545"/>
      <c r="BI21" s="546">
        <v>14</v>
      </c>
      <c r="BJ21" s="551" t="s">
        <v>332</v>
      </c>
      <c r="BK21" s="231"/>
      <c r="BL21" s="231"/>
      <c r="BM21" s="231"/>
      <c r="BN21" s="231"/>
      <c r="BO21" s="231"/>
      <c r="BP21" s="231"/>
      <c r="BQ21" s="231"/>
      <c r="BR21" s="231"/>
      <c r="BS21" s="231"/>
      <c r="BT21" s="231"/>
    </row>
    <row r="22" spans="2:72" x14ac:dyDescent="0.2">
      <c r="B22" s="23"/>
      <c r="C22" s="104"/>
      <c r="D22" s="105" t="s">
        <v>286</v>
      </c>
      <c r="E22" s="93" t="str">
        <f t="shared" si="4"/>
        <v xml:space="preserve"> </v>
      </c>
      <c r="F22" s="106" t="str">
        <f t="shared" si="5"/>
        <v xml:space="preserve"> </v>
      </c>
      <c r="G22" s="168">
        <v>8.9512806148025703</v>
      </c>
      <c r="H22" s="98">
        <f t="shared" si="6"/>
        <v>0</v>
      </c>
      <c r="I22" s="96"/>
      <c r="L22" s="23"/>
      <c r="M22" s="186">
        <v>1.5</v>
      </c>
      <c r="N22" s="576" t="s">
        <v>284</v>
      </c>
      <c r="O22" s="192">
        <f>IF(ISNUMBER(M22),P$5*(M22/Q22)," ")</f>
        <v>1.5087213206491359</v>
      </c>
      <c r="P22" s="121">
        <f>IF(ISNUMBER(M22),P$5*O22/SUM(O$7:O$24), " ")</f>
        <v>0.7171311690897394</v>
      </c>
      <c r="Q22" s="122">
        <v>8.9479745631164995</v>
      </c>
      <c r="R22" s="123">
        <f t="shared" si="9"/>
        <v>6.4168714594329854</v>
      </c>
      <c r="S22" s="124"/>
      <c r="T22" s="124"/>
      <c r="U22" s="613"/>
      <c r="V22" s="124"/>
      <c r="W22" s="124"/>
      <c r="X22" s="124"/>
      <c r="Y22" s="577">
        <f t="shared" si="10"/>
        <v>0</v>
      </c>
      <c r="Z22" s="582">
        <f t="shared" si="11"/>
        <v>0</v>
      </c>
      <c r="AA22" s="578"/>
      <c r="AB22" s="580">
        <f t="shared" si="12"/>
        <v>0</v>
      </c>
      <c r="AC22" s="580"/>
      <c r="AD22" s="591"/>
      <c r="AE22" s="592">
        <f t="shared" si="13"/>
        <v>22.948197410871661</v>
      </c>
      <c r="AF22" s="592">
        <f t="shared" si="14"/>
        <v>2.8685246763589576</v>
      </c>
      <c r="AG22" s="593"/>
      <c r="AH22" s="580">
        <f t="shared" si="15"/>
        <v>2</v>
      </c>
      <c r="AI22" s="224"/>
      <c r="AJ22" s="193">
        <f t="shared" si="16"/>
        <v>13.896394821743321</v>
      </c>
      <c r="AK22" s="194">
        <f t="shared" si="17"/>
        <v>13</v>
      </c>
      <c r="AL22" s="226" t="str">
        <f t="shared" si="18"/>
        <v>+</v>
      </c>
      <c r="AM22" s="194">
        <f t="shared" si="19"/>
        <v>2</v>
      </c>
      <c r="AN22" s="194" t="str">
        <f t="shared" si="20"/>
        <v xml:space="preserve"> + 2 tsp.</v>
      </c>
      <c r="AO22" s="578"/>
      <c r="AP22" s="600" t="str">
        <f t="shared" si="21"/>
        <v>3/4 Cup + 1 Tbsp.  + 2 tsp.</v>
      </c>
      <c r="AQ22" s="194"/>
      <c r="AR22" s="194"/>
      <c r="AS22" s="194"/>
      <c r="AT22" s="194"/>
      <c r="AU22" s="194"/>
      <c r="AV22" s="194"/>
      <c r="AW22" s="127" t="s">
        <v>285</v>
      </c>
      <c r="AX22" s="153">
        <f t="shared" si="1"/>
        <v>0.72766098331739171</v>
      </c>
      <c r="AY22" s="127" t="s">
        <v>285</v>
      </c>
      <c r="AZ22" s="164" t="str">
        <f t="shared" si="2"/>
        <v>1 lb + 9.7 oz (1.6 lbs)</v>
      </c>
      <c r="BA22" s="617"/>
      <c r="BB22" s="184">
        <f t="shared" si="22"/>
        <v>0</v>
      </c>
      <c r="BC22" s="184">
        <f t="shared" si="23"/>
        <v>96</v>
      </c>
      <c r="BD22" s="184">
        <f t="shared" si="24"/>
        <v>39</v>
      </c>
      <c r="BE22" s="228">
        <f t="shared" si="27"/>
        <v>2</v>
      </c>
      <c r="BF22" s="184"/>
      <c r="BG22" s="184">
        <f t="shared" si="25"/>
        <v>137</v>
      </c>
      <c r="BH22" s="545"/>
      <c r="BI22" s="546">
        <v>15</v>
      </c>
      <c r="BJ22" s="551" t="s">
        <v>333</v>
      </c>
      <c r="BK22" s="231"/>
      <c r="BL22" s="231"/>
      <c r="BM22" s="231"/>
      <c r="BN22" s="231"/>
      <c r="BO22" s="231"/>
      <c r="BP22" s="231"/>
      <c r="BQ22" s="231"/>
      <c r="BR22" s="231"/>
      <c r="BS22" s="231"/>
      <c r="BT22" s="231"/>
    </row>
    <row r="23" spans="2:72" x14ac:dyDescent="0.2">
      <c r="B23" s="23"/>
      <c r="C23" s="104">
        <v>1</v>
      </c>
      <c r="D23" s="105" t="s">
        <v>210</v>
      </c>
      <c r="E23" s="93">
        <f t="shared" si="4"/>
        <v>8.8828482998283196</v>
      </c>
      <c r="F23" s="106">
        <f t="shared" si="5"/>
        <v>1</v>
      </c>
      <c r="G23" s="168">
        <v>8.8828482998283196</v>
      </c>
      <c r="H23" s="98">
        <f t="shared" si="6"/>
        <v>0.11257650319428816</v>
      </c>
      <c r="I23" s="96"/>
      <c r="L23" s="23"/>
      <c r="M23" s="186"/>
      <c r="N23" s="576" t="s">
        <v>276</v>
      </c>
      <c r="O23" s="192" t="str">
        <f t="shared" si="7"/>
        <v xml:space="preserve"> </v>
      </c>
      <c r="P23" s="121" t="str">
        <f t="shared" si="0"/>
        <v xml:space="preserve"> </v>
      </c>
      <c r="Q23" s="122">
        <f t="shared" si="8"/>
        <v>8.8828482998283196</v>
      </c>
      <c r="R23" s="123">
        <f t="shared" si="9"/>
        <v>0</v>
      </c>
      <c r="S23" s="124"/>
      <c r="T23" s="124"/>
      <c r="U23" s="613"/>
      <c r="V23" s="124"/>
      <c r="W23" s="124"/>
      <c r="X23" s="124"/>
      <c r="Y23" s="577" t="str">
        <f t="shared" si="10"/>
        <v xml:space="preserve"> </v>
      </c>
      <c r="Z23" s="582" t="str">
        <f t="shared" si="11"/>
        <v/>
      </c>
      <c r="AA23" s="578"/>
      <c r="AB23" s="580" t="str">
        <f t="shared" si="12"/>
        <v/>
      </c>
      <c r="AC23" s="580"/>
      <c r="AD23" s="591"/>
      <c r="AE23" s="592" t="str">
        <f t="shared" si="13"/>
        <v xml:space="preserve"> </v>
      </c>
      <c r="AF23" s="592" t="str">
        <f t="shared" si="14"/>
        <v xml:space="preserve"> </v>
      </c>
      <c r="AG23" s="593"/>
      <c r="AH23" s="580" t="str">
        <f t="shared" si="15"/>
        <v xml:space="preserve"> </v>
      </c>
      <c r="AI23" s="224"/>
      <c r="AJ23" s="193" t="str">
        <f t="shared" si="16"/>
        <v xml:space="preserve"> </v>
      </c>
      <c r="AK23" s="194" t="str">
        <f t="shared" si="17"/>
        <v xml:space="preserve"> </v>
      </c>
      <c r="AL23" s="226" t="str">
        <f t="shared" si="18"/>
        <v xml:space="preserve"> </v>
      </c>
      <c r="AM23" s="194" t="str">
        <f t="shared" si="19"/>
        <v/>
      </c>
      <c r="AN23" s="194" t="str">
        <f t="shared" si="20"/>
        <v/>
      </c>
      <c r="AO23" s="578"/>
      <c r="AP23" s="600" t="str">
        <f t="shared" si="21"/>
        <v xml:space="preserve"> </v>
      </c>
      <c r="AQ23" s="194"/>
      <c r="AR23" s="194"/>
      <c r="AS23" s="194"/>
      <c r="AT23" s="194"/>
      <c r="AU23" s="194"/>
      <c r="AV23" s="194"/>
      <c r="AW23" s="127" t="s">
        <v>246</v>
      </c>
      <c r="AX23" s="153" t="str">
        <f t="shared" si="1"/>
        <v xml:space="preserve"> </v>
      </c>
      <c r="AY23" s="127" t="s">
        <v>246</v>
      </c>
      <c r="AZ23" s="164" t="str">
        <f t="shared" si="2"/>
        <v xml:space="preserve"> </v>
      </c>
      <c r="BA23" s="617"/>
      <c r="BB23" s="184" t="str">
        <f t="shared" si="22"/>
        <v xml:space="preserve"> </v>
      </c>
      <c r="BC23" s="184" t="str">
        <f t="shared" si="23"/>
        <v xml:space="preserve"> </v>
      </c>
      <c r="BD23" s="184" t="str">
        <f t="shared" si="24"/>
        <v xml:space="preserve"> </v>
      </c>
      <c r="BE23" s="228" t="str">
        <f t="shared" si="27"/>
        <v/>
      </c>
      <c r="BF23" s="184"/>
      <c r="BG23" s="184">
        <f t="shared" si="25"/>
        <v>0</v>
      </c>
      <c r="BH23" s="545"/>
      <c r="BI23" s="546">
        <v>16</v>
      </c>
      <c r="BJ23" s="551" t="s">
        <v>331</v>
      </c>
      <c r="BK23" s="231"/>
      <c r="BL23" s="231"/>
      <c r="BM23" s="231"/>
      <c r="BN23" s="231"/>
      <c r="BO23" s="231"/>
      <c r="BP23" s="231"/>
      <c r="BQ23" s="231"/>
      <c r="BR23" s="231"/>
      <c r="BS23" s="231"/>
      <c r="BT23" s="231"/>
    </row>
    <row r="24" spans="2:72" ht="18.75" thickBot="1" x14ac:dyDescent="0.25">
      <c r="B24" s="23"/>
      <c r="C24" s="107"/>
      <c r="D24" s="108" t="s">
        <v>256</v>
      </c>
      <c r="E24" s="109" t="str">
        <f t="shared" si="4"/>
        <v xml:space="preserve"> </v>
      </c>
      <c r="F24" s="110" t="str">
        <f t="shared" si="5"/>
        <v xml:space="preserve"> </v>
      </c>
      <c r="G24" s="169">
        <v>8.7877109251268983</v>
      </c>
      <c r="H24" s="98">
        <f>IF(ISNUMBER(F24),F24/G24,0)</f>
        <v>0</v>
      </c>
      <c r="I24" s="96"/>
      <c r="L24" s="81"/>
      <c r="M24" s="187"/>
      <c r="N24" s="176" t="s">
        <v>277</v>
      </c>
      <c r="O24" s="195" t="str">
        <f t="shared" si="7"/>
        <v xml:space="preserve"> </v>
      </c>
      <c r="P24" s="116" t="str">
        <f t="shared" si="0"/>
        <v xml:space="preserve"> </v>
      </c>
      <c r="Q24" s="117">
        <f t="shared" si="8"/>
        <v>8.7877109251268983</v>
      </c>
      <c r="R24" s="118">
        <f t="shared" si="9"/>
        <v>0</v>
      </c>
      <c r="S24" s="119"/>
      <c r="T24" s="119"/>
      <c r="U24" s="615"/>
      <c r="V24" s="119"/>
      <c r="W24" s="119"/>
      <c r="X24" s="119"/>
      <c r="Y24" s="601" t="str">
        <f t="shared" si="10"/>
        <v xml:space="preserve"> </v>
      </c>
      <c r="Z24" s="602" t="str">
        <f t="shared" si="11"/>
        <v/>
      </c>
      <c r="AA24" s="603"/>
      <c r="AB24" s="604" t="str">
        <f t="shared" si="12"/>
        <v/>
      </c>
      <c r="AC24" s="604"/>
      <c r="AD24" s="605"/>
      <c r="AE24" s="606" t="str">
        <f t="shared" si="13"/>
        <v xml:space="preserve"> </v>
      </c>
      <c r="AF24" s="606" t="str">
        <f t="shared" si="14"/>
        <v xml:space="preserve"> </v>
      </c>
      <c r="AG24" s="607"/>
      <c r="AH24" s="604" t="str">
        <f t="shared" si="15"/>
        <v xml:space="preserve"> </v>
      </c>
      <c r="AI24" s="225"/>
      <c r="AJ24" s="197" t="str">
        <f t="shared" si="16"/>
        <v xml:space="preserve"> </v>
      </c>
      <c r="AK24" s="196" t="str">
        <f t="shared" si="17"/>
        <v xml:space="preserve"> </v>
      </c>
      <c r="AL24" s="608" t="str">
        <f t="shared" si="18"/>
        <v xml:space="preserve"> </v>
      </c>
      <c r="AM24" s="196" t="str">
        <f t="shared" si="19"/>
        <v/>
      </c>
      <c r="AN24" s="196" t="str">
        <f t="shared" si="20"/>
        <v/>
      </c>
      <c r="AO24" s="603"/>
      <c r="AP24" s="609" t="str">
        <f t="shared" si="21"/>
        <v xml:space="preserve"> </v>
      </c>
      <c r="AQ24" s="534"/>
      <c r="AR24" s="534"/>
      <c r="AS24" s="534"/>
      <c r="AT24" s="534"/>
      <c r="AU24" s="534"/>
      <c r="AV24" s="534"/>
      <c r="AW24" s="180" t="s">
        <v>258</v>
      </c>
      <c r="AX24" s="154" t="str">
        <f t="shared" si="1"/>
        <v xml:space="preserve"> </v>
      </c>
      <c r="AY24" s="180" t="s">
        <v>258</v>
      </c>
      <c r="AZ24" s="165" t="str">
        <f t="shared" si="2"/>
        <v xml:space="preserve"> </v>
      </c>
      <c r="BA24" s="617"/>
      <c r="BB24" s="184" t="str">
        <f t="shared" si="22"/>
        <v xml:space="preserve"> </v>
      </c>
      <c r="BC24" s="184" t="str">
        <f t="shared" si="23"/>
        <v xml:space="preserve"> </v>
      </c>
      <c r="BD24" s="184" t="str">
        <f t="shared" si="24"/>
        <v xml:space="preserve"> </v>
      </c>
      <c r="BE24" s="228" t="str">
        <f t="shared" si="27"/>
        <v/>
      </c>
      <c r="BF24" s="184"/>
      <c r="BG24" s="184">
        <f t="shared" si="25"/>
        <v>0</v>
      </c>
      <c r="BH24" s="184"/>
      <c r="BI24" s="541"/>
      <c r="BJ24" s="548"/>
      <c r="BK24" s="231"/>
      <c r="BL24" s="231"/>
      <c r="BM24" s="231"/>
      <c r="BN24" s="231"/>
      <c r="BO24" s="231"/>
      <c r="BP24" s="231"/>
      <c r="BQ24" s="231"/>
      <c r="BR24" s="231"/>
      <c r="BS24" s="231"/>
      <c r="BT24" s="231"/>
    </row>
    <row r="25" spans="2:72" ht="18" hidden="1" customHeight="1" x14ac:dyDescent="0.25">
      <c r="B25" s="23"/>
      <c r="C25" s="28"/>
      <c r="D25" s="15"/>
      <c r="F25" s="29" t="s">
        <v>219</v>
      </c>
      <c r="G25" s="170">
        <f>IF(SUM(F7:F24)&gt;0,SUM(F7:F24)/H25," NA")</f>
        <v>8.8828482998283196</v>
      </c>
      <c r="H25" s="30">
        <f>SUM(H7:H24)</f>
        <v>0.11257650319428816</v>
      </c>
      <c r="I25" s="25" t="s">
        <v>220</v>
      </c>
      <c r="L25" s="62"/>
      <c r="M25" s="65"/>
      <c r="N25" s="66"/>
      <c r="O25" s="63"/>
      <c r="P25" s="67" t="s">
        <v>219</v>
      </c>
      <c r="Q25" s="68">
        <f>IF(SUM(P7:P24)&gt;0,R25/SUM(P7:P24)," NA")</f>
        <v>8.7934905184822387</v>
      </c>
      <c r="R25" s="69">
        <f>SUM(R7:R24)</f>
        <v>79.141414666340154</v>
      </c>
      <c r="S25" s="64" t="s">
        <v>220</v>
      </c>
      <c r="T25" s="25"/>
      <c r="U25" s="14"/>
      <c r="V25" s="14"/>
      <c r="W25" s="14"/>
      <c r="X25" s="14"/>
      <c r="Y25" s="198"/>
      <c r="Z25" s="558"/>
      <c r="AA25" s="558"/>
      <c r="AB25" s="558"/>
      <c r="AC25" s="558"/>
      <c r="AD25" s="199"/>
      <c r="AE25" s="200"/>
      <c r="AF25" s="201"/>
      <c r="AG25" s="201"/>
      <c r="AH25" s="201"/>
      <c r="AI25" s="201"/>
      <c r="AJ25" s="202"/>
      <c r="AK25" s="203"/>
      <c r="AL25" s="203"/>
      <c r="AM25" s="204"/>
      <c r="AN25" s="535"/>
      <c r="AO25" s="535"/>
      <c r="AP25" s="535"/>
      <c r="AQ25" s="535"/>
      <c r="AR25" s="535"/>
      <c r="AS25" s="535"/>
      <c r="AT25" s="535"/>
      <c r="AU25" s="535"/>
      <c r="AV25" s="535"/>
      <c r="AW25" s="27"/>
      <c r="AX25" s="129"/>
      <c r="AY25" s="14"/>
      <c r="AZ25" s="135"/>
      <c r="BA25" s="617"/>
      <c r="BI25" s="541"/>
      <c r="BJ25" s="548"/>
      <c r="BK25" s="231"/>
      <c r="BL25" s="231"/>
      <c r="BM25" s="231"/>
      <c r="BN25" s="231"/>
      <c r="BO25" s="231"/>
      <c r="BP25" s="231"/>
      <c r="BQ25" s="231"/>
      <c r="BR25" s="231"/>
      <c r="BS25" s="231"/>
      <c r="BT25" s="231"/>
    </row>
    <row r="26" spans="2:72" s="14" customFormat="1" ht="9" hidden="1" customHeight="1" thickBot="1" x14ac:dyDescent="0.3">
      <c r="B26" s="31"/>
      <c r="C26" s="32"/>
      <c r="D26" s="33"/>
      <c r="E26" s="34">
        <f>SUM(E7:E24)</f>
        <v>8.8828482998283196</v>
      </c>
      <c r="F26" s="35"/>
      <c r="G26" s="171"/>
      <c r="H26" s="34"/>
      <c r="I26" s="36"/>
      <c r="L26" s="70"/>
      <c r="M26" s="71"/>
      <c r="N26" s="72"/>
      <c r="O26" s="73">
        <f>SUM(O7:O24)</f>
        <v>18.934460627443535</v>
      </c>
      <c r="P26" s="74"/>
      <c r="Q26" s="73"/>
      <c r="R26" s="73"/>
      <c r="S26" s="72"/>
      <c r="T26" s="36"/>
      <c r="Y26" s="205"/>
      <c r="Z26" s="559"/>
      <c r="AA26" s="559"/>
      <c r="AB26" s="559"/>
      <c r="AC26" s="559"/>
      <c r="AD26" s="206"/>
      <c r="AE26" s="207"/>
      <c r="AF26" s="208"/>
      <c r="AG26" s="208"/>
      <c r="AH26" s="208"/>
      <c r="AI26" s="208"/>
      <c r="AJ26" s="209"/>
      <c r="AK26" s="210"/>
      <c r="AL26" s="210"/>
      <c r="AM26" s="211"/>
      <c r="AN26" s="536"/>
      <c r="AO26" s="536"/>
      <c r="AP26" s="536"/>
      <c r="AQ26" s="536"/>
      <c r="AR26" s="536"/>
      <c r="AS26" s="536"/>
      <c r="AT26" s="536"/>
      <c r="AU26" s="536"/>
      <c r="AV26" s="536"/>
      <c r="AX26" s="130"/>
      <c r="AZ26" s="136"/>
      <c r="BA26" s="618"/>
      <c r="BI26" s="544"/>
      <c r="BJ26" s="552"/>
      <c r="BK26" s="232"/>
      <c r="BL26" s="232"/>
      <c r="BM26" s="232"/>
      <c r="BN26" s="232"/>
      <c r="BO26" s="232"/>
      <c r="BP26" s="232"/>
      <c r="BQ26" s="232"/>
      <c r="BR26" s="232"/>
      <c r="BS26" s="232"/>
      <c r="BT26" s="232"/>
    </row>
    <row r="27" spans="2:72" s="14" customFormat="1" ht="13.5" hidden="1" thickBot="1" x14ac:dyDescent="0.25">
      <c r="G27" s="172"/>
      <c r="Y27" s="212" t="s">
        <v>221</v>
      </c>
      <c r="Z27" s="560"/>
      <c r="AA27" s="560"/>
      <c r="AB27" s="560"/>
      <c r="AC27" s="560"/>
      <c r="AD27" s="199"/>
      <c r="AE27" s="213" t="s">
        <v>221</v>
      </c>
      <c r="AF27" s="214"/>
      <c r="AG27" s="214"/>
      <c r="AH27" s="214"/>
      <c r="AI27" s="214"/>
      <c r="AJ27" s="215" t="s">
        <v>222</v>
      </c>
      <c r="AK27" s="215"/>
      <c r="AL27" s="215"/>
      <c r="AM27" s="216"/>
      <c r="AN27" s="537"/>
      <c r="AO27" s="537"/>
      <c r="AP27" s="537"/>
      <c r="AQ27" s="537"/>
      <c r="AR27" s="537"/>
      <c r="AS27" s="537"/>
      <c r="AT27" s="537"/>
      <c r="AU27" s="537"/>
      <c r="AV27" s="537"/>
      <c r="AX27" s="131">
        <f>G25</f>
        <v>8.8828482998283196</v>
      </c>
      <c r="AZ27" s="137" t="str">
        <f>I25</f>
        <v>#/gal</v>
      </c>
      <c r="BA27" s="618"/>
      <c r="BI27" s="544"/>
      <c r="BJ27" s="552"/>
      <c r="BK27" s="232"/>
      <c r="BL27" s="232"/>
      <c r="BM27" s="232"/>
      <c r="BN27" s="232"/>
      <c r="BO27" s="232"/>
      <c r="BP27" s="232"/>
      <c r="BQ27" s="232"/>
      <c r="BR27" s="232"/>
      <c r="BS27" s="232"/>
      <c r="BT27" s="232"/>
    </row>
    <row r="28" spans="2:72" s="14" customFormat="1" ht="13.5" hidden="1" thickBot="1" x14ac:dyDescent="0.25">
      <c r="F28" s="9"/>
      <c r="G28" s="172"/>
      <c r="M28" s="38" t="s">
        <v>223</v>
      </c>
      <c r="Y28" s="217"/>
      <c r="Z28" s="538"/>
      <c r="AA28" s="538"/>
      <c r="AB28" s="538"/>
      <c r="AC28" s="538"/>
      <c r="AD28" s="199"/>
      <c r="AE28" s="218"/>
      <c r="AF28" s="219"/>
      <c r="AG28" s="219"/>
      <c r="AH28" s="219"/>
      <c r="AI28" s="219"/>
      <c r="AJ28" s="219"/>
      <c r="AK28" s="219"/>
      <c r="AL28" s="219"/>
      <c r="AM28" s="218"/>
      <c r="AN28" s="538"/>
      <c r="AO28" s="538"/>
      <c r="AP28" s="538"/>
      <c r="AQ28" s="538"/>
      <c r="AR28" s="538"/>
      <c r="AS28" s="538"/>
      <c r="AT28" s="538"/>
      <c r="AU28" s="538"/>
      <c r="AV28" s="538"/>
      <c r="AX28" s="132" t="s">
        <v>224</v>
      </c>
      <c r="AZ28" s="138" t="s">
        <v>224</v>
      </c>
      <c r="BA28" s="618"/>
      <c r="BI28" s="544"/>
      <c r="BJ28" s="552"/>
      <c r="BK28" s="232"/>
      <c r="BL28" s="232"/>
      <c r="BM28" s="232"/>
      <c r="BN28" s="232"/>
      <c r="BO28" s="232"/>
      <c r="BP28" s="232"/>
      <c r="BQ28" s="232"/>
      <c r="BR28" s="232"/>
      <c r="BS28" s="232"/>
      <c r="BT28" s="232"/>
    </row>
    <row r="29" spans="2:72" ht="15" hidden="1" customHeight="1" thickBot="1" x14ac:dyDescent="0.3">
      <c r="B29" s="9" t="s">
        <v>225</v>
      </c>
      <c r="C29" s="9"/>
      <c r="E29" s="9"/>
      <c r="F29" s="9"/>
      <c r="G29" s="173"/>
      <c r="H29" s="9"/>
      <c r="I29" s="9"/>
      <c r="N29" s="40" t="s">
        <v>226</v>
      </c>
      <c r="P29" s="41">
        <v>0.51</v>
      </c>
      <c r="Y29" s="220"/>
      <c r="Z29" s="539"/>
      <c r="AA29" s="539"/>
      <c r="AB29" s="539"/>
      <c r="AC29" s="539"/>
      <c r="AD29" s="210"/>
      <c r="AE29" s="221"/>
      <c r="AF29" s="222"/>
      <c r="AG29" s="222"/>
      <c r="AH29" s="222"/>
      <c r="AI29" s="222"/>
      <c r="AJ29" s="222"/>
      <c r="AK29" s="222"/>
      <c r="AL29" s="222"/>
      <c r="AM29" s="221"/>
      <c r="AN29" s="539"/>
      <c r="AO29" s="539"/>
      <c r="AP29" s="539"/>
      <c r="AQ29" s="539"/>
      <c r="AR29" s="539"/>
      <c r="AS29" s="539"/>
      <c r="AT29" s="539"/>
      <c r="AU29" s="539"/>
      <c r="AV29" s="539"/>
      <c r="AX29" s="133"/>
      <c r="AZ29" s="139"/>
      <c r="BA29" s="617"/>
      <c r="BI29" s="541"/>
      <c r="BJ29" s="548"/>
      <c r="BK29" s="231"/>
      <c r="BL29" s="231"/>
      <c r="BM29" s="231"/>
      <c r="BN29" s="231"/>
      <c r="BO29" s="231"/>
      <c r="BP29" s="231"/>
      <c r="BQ29" s="231"/>
      <c r="BR29" s="231"/>
      <c r="BS29" s="231"/>
      <c r="BT29" s="231"/>
    </row>
    <row r="30" spans="2:72" ht="16.5" hidden="1" thickBot="1" x14ac:dyDescent="0.3">
      <c r="C30" s="9"/>
      <c r="E30" s="9"/>
      <c r="F30" s="9"/>
      <c r="G30" s="173"/>
      <c r="H30" s="9"/>
      <c r="I30" s="9"/>
      <c r="N30" s="40" t="s">
        <v>227</v>
      </c>
      <c r="P30" s="43">
        <v>5</v>
      </c>
      <c r="S30" s="14" t="s">
        <v>215</v>
      </c>
      <c r="Y30" s="220"/>
      <c r="Z30" s="539"/>
      <c r="AA30" s="539"/>
      <c r="AB30" s="539"/>
      <c r="AC30" s="539"/>
      <c r="AD30" s="210"/>
      <c r="AE30" s="221"/>
      <c r="AF30" s="222"/>
      <c r="AG30" s="222"/>
      <c r="AH30" s="222"/>
      <c r="AI30" s="222"/>
      <c r="AJ30" s="222"/>
      <c r="AK30" s="222"/>
      <c r="AL30" s="222"/>
      <c r="AM30" s="221"/>
      <c r="AN30" s="539"/>
      <c r="AO30" s="539"/>
      <c r="AP30" s="539"/>
      <c r="AQ30" s="539"/>
      <c r="AR30" s="539"/>
      <c r="AS30" s="539"/>
      <c r="AT30" s="539"/>
      <c r="AU30" s="539"/>
      <c r="AV30" s="539"/>
      <c r="AX30" s="133"/>
      <c r="AZ30" s="139"/>
      <c r="BA30" s="617"/>
      <c r="BI30" s="541"/>
      <c r="BJ30" s="548"/>
      <c r="BK30" s="231"/>
      <c r="BL30" s="231"/>
      <c r="BM30" s="231"/>
      <c r="BN30" s="231"/>
      <c r="BO30" s="231"/>
      <c r="BP30" s="231"/>
      <c r="BQ30" s="231"/>
      <c r="BR30" s="231"/>
      <c r="BS30" s="231"/>
      <c r="BT30" s="231"/>
    </row>
    <row r="31" spans="2:72" ht="18.75" hidden="1" thickBot="1" x14ac:dyDescent="0.3">
      <c r="C31" s="9"/>
      <c r="E31" s="9"/>
      <c r="F31" s="9"/>
      <c r="G31" s="173"/>
      <c r="H31" s="9"/>
      <c r="I31" s="9"/>
      <c r="N31" s="24" t="s">
        <v>214</v>
      </c>
      <c r="O31" s="11"/>
      <c r="P31" s="75">
        <f>P30*P5/P29</f>
        <v>88.235294117647058</v>
      </c>
      <c r="Q31" s="26"/>
      <c r="R31" s="26"/>
      <c r="S31" s="14" t="s">
        <v>215</v>
      </c>
      <c r="Y31" s="220"/>
      <c r="Z31" s="539"/>
      <c r="AA31" s="539"/>
      <c r="AB31" s="539"/>
      <c r="AC31" s="539"/>
      <c r="AD31" s="210"/>
      <c r="AE31" s="221"/>
      <c r="AF31" s="222"/>
      <c r="AG31" s="222"/>
      <c r="AH31" s="222"/>
      <c r="AI31" s="222"/>
      <c r="AJ31" s="222"/>
      <c r="AK31" s="222"/>
      <c r="AL31" s="222"/>
      <c r="AM31" s="221"/>
      <c r="AN31" s="539"/>
      <c r="AO31" s="539"/>
      <c r="AP31" s="539"/>
      <c r="AQ31" s="539"/>
      <c r="AR31" s="539"/>
      <c r="AS31" s="539"/>
      <c r="AT31" s="539"/>
      <c r="AU31" s="539"/>
      <c r="AV31" s="539"/>
      <c r="AX31" s="133"/>
      <c r="AZ31" s="139"/>
      <c r="BA31" s="617"/>
      <c r="BI31" s="541"/>
      <c r="BJ31" s="548"/>
      <c r="BK31" s="231"/>
      <c r="BL31" s="231"/>
      <c r="BM31" s="231"/>
      <c r="BN31" s="231"/>
      <c r="BO31" s="231"/>
      <c r="BP31" s="231"/>
      <c r="BQ31" s="231"/>
      <c r="BR31" s="231"/>
      <c r="BS31" s="231"/>
      <c r="BT31" s="231"/>
    </row>
    <row r="32" spans="2:72" ht="13.5" hidden="1" thickBot="1" x14ac:dyDescent="0.25">
      <c r="C32" s="9"/>
      <c r="E32" s="9"/>
      <c r="F32" s="9"/>
      <c r="G32" s="173"/>
      <c r="H32" s="9"/>
      <c r="I32" s="9"/>
      <c r="P32" s="9"/>
      <c r="Y32" s="220"/>
      <c r="Z32" s="539"/>
      <c r="AA32" s="539"/>
      <c r="AB32" s="539"/>
      <c r="AC32" s="539"/>
      <c r="AD32" s="210"/>
      <c r="AE32" s="221"/>
      <c r="AF32" s="222"/>
      <c r="AG32" s="222"/>
      <c r="AH32" s="222"/>
      <c r="AI32" s="222"/>
      <c r="AJ32" s="222"/>
      <c r="AK32" s="222"/>
      <c r="AL32" s="222"/>
      <c r="AM32" s="221"/>
      <c r="AN32" s="539"/>
      <c r="AO32" s="539"/>
      <c r="AP32" s="539"/>
      <c r="AQ32" s="539"/>
      <c r="AR32" s="539"/>
      <c r="AS32" s="539"/>
      <c r="AT32" s="539"/>
      <c r="AU32" s="539"/>
      <c r="AV32" s="539"/>
      <c r="AX32" s="133"/>
      <c r="AZ32" s="139"/>
      <c r="BA32" s="617"/>
      <c r="BI32" s="541"/>
      <c r="BJ32" s="548"/>
      <c r="BK32" s="231"/>
      <c r="BL32" s="231"/>
      <c r="BM32" s="231"/>
      <c r="BN32" s="231"/>
      <c r="BO32" s="231"/>
      <c r="BP32" s="231"/>
      <c r="BQ32" s="231"/>
      <c r="BR32" s="231"/>
      <c r="BS32" s="231"/>
      <c r="BT32" s="231"/>
    </row>
    <row r="33" spans="3:72" ht="15.75" customHeight="1" thickBot="1" x14ac:dyDescent="0.25">
      <c r="C33" s="9"/>
      <c r="E33" s="9"/>
      <c r="F33" s="9"/>
      <c r="G33" s="172" t="s">
        <v>296</v>
      </c>
      <c r="H33" s="9"/>
      <c r="I33" s="9"/>
      <c r="M33" s="254" t="s">
        <v>236</v>
      </c>
      <c r="N33" s="252"/>
      <c r="O33" s="252"/>
      <c r="P33" s="252"/>
      <c r="Q33" s="252"/>
      <c r="R33" s="252"/>
      <c r="S33" s="252"/>
      <c r="T33" s="252"/>
      <c r="U33" s="253"/>
      <c r="V33" s="240"/>
      <c r="W33" s="240"/>
      <c r="X33" s="240"/>
      <c r="Y33" s="553" t="str">
        <f>ROUND(U2*4,2) &amp; " Total Quarts" &amp; "  (" &amp; ROUND(U2*16,1) &amp; " Cups)"</f>
        <v>9 Total Quarts  (36 Cups)</v>
      </c>
      <c r="Z33" s="554"/>
      <c r="AA33" s="554"/>
      <c r="AB33" s="554"/>
      <c r="AC33" s="554"/>
      <c r="AD33" s="554"/>
      <c r="AE33" s="554"/>
      <c r="AF33" s="554"/>
      <c r="AG33" s="554"/>
      <c r="AH33" s="554"/>
      <c r="AI33" s="554"/>
      <c r="AJ33" s="554"/>
      <c r="AK33" s="554"/>
      <c r="AL33" s="554"/>
      <c r="AM33" s="554"/>
      <c r="AN33" s="554"/>
      <c r="AO33" s="554"/>
      <c r="AP33" s="554"/>
      <c r="AQ33" s="554"/>
      <c r="AR33" s="554"/>
      <c r="AS33" s="554"/>
      <c r="AT33" s="554"/>
      <c r="AU33" s="554"/>
      <c r="AV33" s="555"/>
      <c r="AW33" s="151"/>
      <c r="AX33" s="156" t="str">
        <f>ROUND(SUM(AX7:AX24),3) &amp; " Total Kgs"</f>
        <v>8.974 Total Kgs</v>
      </c>
      <c r="AY33" s="151"/>
      <c r="AZ33" s="157" t="str">
        <f>ROUND((SUM(AX7:AX24)*2.20462),2) &amp; " Total Lbs"</f>
        <v>19.79 Total Lbs</v>
      </c>
      <c r="BA33" s="617"/>
      <c r="BG33" s="188">
        <f>SUM(BG7:BG32)</f>
        <v>1727</v>
      </c>
      <c r="BH33" s="189">
        <f>BG33/768</f>
        <v>2.2486979166666665</v>
      </c>
      <c r="BI33" s="541"/>
      <c r="BJ33" s="548"/>
      <c r="BK33" s="231"/>
      <c r="BL33" s="231"/>
      <c r="BM33" s="231"/>
      <c r="BN33" s="231"/>
      <c r="BO33" s="231"/>
      <c r="BP33" s="231"/>
      <c r="BQ33" s="231"/>
      <c r="BR33" s="231"/>
      <c r="BS33" s="231"/>
      <c r="BT33" s="231"/>
    </row>
    <row r="34" spans="3:72" ht="15.75" customHeight="1" thickBot="1" x14ac:dyDescent="0.25">
      <c r="C34" s="9"/>
      <c r="E34" s="9"/>
      <c r="F34" s="9"/>
      <c r="G34" s="9"/>
      <c r="H34" s="9"/>
      <c r="I34" s="9"/>
      <c r="M34" s="255"/>
      <c r="N34" s="561"/>
      <c r="O34" s="562"/>
      <c r="P34" s="562"/>
      <c r="Q34" s="562"/>
      <c r="R34" s="562"/>
      <c r="S34" s="562"/>
      <c r="T34" s="562"/>
      <c r="U34" s="562"/>
      <c r="V34" s="562"/>
      <c r="W34" s="562"/>
      <c r="X34" s="562"/>
      <c r="Y34" s="562"/>
      <c r="Z34" s="562"/>
      <c r="AA34" s="562"/>
      <c r="AB34" s="562"/>
      <c r="AC34" s="562"/>
      <c r="AD34" s="562"/>
      <c r="AE34" s="562"/>
      <c r="AF34" s="562"/>
      <c r="AG34" s="562"/>
      <c r="AH34" s="562"/>
      <c r="AI34" s="562"/>
      <c r="AJ34" s="562"/>
      <c r="AK34" s="562"/>
      <c r="AL34" s="562"/>
      <c r="AM34" s="562"/>
      <c r="AN34" s="562"/>
      <c r="AO34" s="562"/>
      <c r="AP34" s="562"/>
      <c r="AQ34" s="562"/>
      <c r="AR34" s="562"/>
      <c r="AS34" s="562"/>
      <c r="AT34" s="562"/>
      <c r="AU34" s="562"/>
      <c r="AV34" s="562"/>
      <c r="AW34" s="562"/>
      <c r="AX34" s="562"/>
      <c r="AY34" s="562"/>
      <c r="AZ34" s="562"/>
      <c r="BI34" s="541"/>
      <c r="BJ34" s="548"/>
      <c r="BK34" s="231"/>
      <c r="BL34" s="231"/>
      <c r="BM34" s="231"/>
      <c r="BN34" s="231"/>
      <c r="BO34" s="231"/>
      <c r="BP34" s="231"/>
      <c r="BQ34" s="231"/>
      <c r="BR34" s="231"/>
      <c r="BS34" s="231"/>
      <c r="BT34" s="231"/>
    </row>
    <row r="35" spans="3:72" ht="55.5" customHeight="1" thickBot="1" x14ac:dyDescent="0.25">
      <c r="C35" s="9"/>
      <c r="E35" s="9"/>
      <c r="F35" s="9"/>
      <c r="G35" s="9"/>
      <c r="H35" s="9"/>
      <c r="I35" s="9"/>
      <c r="M35" s="247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248"/>
      <c r="AN35" s="248"/>
      <c r="AO35" s="248"/>
      <c r="AP35" s="248"/>
      <c r="AQ35" s="248"/>
      <c r="AR35" s="248"/>
      <c r="AS35" s="248"/>
      <c r="AT35" s="248"/>
      <c r="AU35" s="248"/>
      <c r="AV35" s="248"/>
      <c r="AW35" s="248"/>
      <c r="AX35" s="248"/>
      <c r="AY35" s="248"/>
      <c r="AZ35" s="249"/>
      <c r="BA35" s="619"/>
      <c r="BI35" s="541"/>
      <c r="BJ35" s="548"/>
      <c r="BK35" s="231"/>
      <c r="BL35" s="231"/>
      <c r="BM35" s="231"/>
      <c r="BN35" s="231"/>
      <c r="BO35" s="231"/>
      <c r="BP35" s="231"/>
      <c r="BQ35" s="231"/>
      <c r="BR35" s="231"/>
      <c r="BS35" s="231"/>
      <c r="BT35" s="231"/>
    </row>
    <row r="36" spans="3:72" ht="12.75" x14ac:dyDescent="0.2">
      <c r="C36" s="9"/>
      <c r="E36" s="9"/>
      <c r="F36" s="9"/>
      <c r="G36" s="9"/>
      <c r="H36" s="9"/>
      <c r="I36" s="9"/>
      <c r="M36" s="260" t="s">
        <v>283</v>
      </c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38"/>
      <c r="AA36" s="238"/>
      <c r="AB36" s="238"/>
      <c r="AC36" s="238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BI36" s="541"/>
      <c r="BJ36" s="548"/>
      <c r="BK36" s="231"/>
      <c r="BL36" s="231"/>
      <c r="BM36" s="231"/>
      <c r="BN36" s="231"/>
      <c r="BO36" s="231"/>
      <c r="BP36" s="231"/>
      <c r="BQ36" s="231"/>
      <c r="BR36" s="231"/>
      <c r="BS36" s="231"/>
      <c r="BT36" s="231"/>
    </row>
    <row r="37" spans="3:72" ht="12.75" x14ac:dyDescent="0.2">
      <c r="C37" s="9"/>
      <c r="E37" s="9"/>
      <c r="F37" s="9"/>
      <c r="G37" s="9"/>
      <c r="H37" s="9"/>
      <c r="I37" s="9"/>
      <c r="M37" s="167" t="s">
        <v>345</v>
      </c>
      <c r="N37" s="14"/>
      <c r="O37" s="14"/>
      <c r="P37" s="14"/>
      <c r="Q37" s="14"/>
      <c r="R37" s="14"/>
      <c r="T37" s="14"/>
      <c r="U37" s="14"/>
      <c r="V37" s="14"/>
      <c r="W37" s="14"/>
      <c r="X37" s="14"/>
      <c r="Y37" s="39"/>
      <c r="Z37" s="39"/>
      <c r="AA37" s="39"/>
      <c r="AB37" s="39"/>
      <c r="AC37" s="39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BI37" s="541"/>
      <c r="BJ37" s="548"/>
      <c r="BK37" s="231"/>
      <c r="BL37" s="231"/>
      <c r="BM37" s="231"/>
      <c r="BN37" s="231"/>
      <c r="BO37" s="231"/>
      <c r="BP37" s="231"/>
      <c r="BQ37" s="231"/>
      <c r="BR37" s="231"/>
      <c r="BS37" s="231"/>
      <c r="BT37" s="231"/>
    </row>
    <row r="38" spans="3:72" ht="12.75" x14ac:dyDescent="0.2">
      <c r="C38" s="9"/>
      <c r="E38" s="9"/>
      <c r="F38" s="9"/>
      <c r="G38" s="9"/>
      <c r="H38" s="9"/>
      <c r="I38" s="9"/>
      <c r="M38" s="231"/>
      <c r="N38" s="231"/>
      <c r="O38" s="231"/>
      <c r="P38" s="231"/>
      <c r="Q38" s="231"/>
      <c r="R38" s="231"/>
      <c r="S38" s="232"/>
      <c r="T38" s="231"/>
      <c r="U38" s="231"/>
      <c r="V38" s="231"/>
      <c r="W38" s="231"/>
      <c r="X38" s="231"/>
      <c r="Y38" s="233"/>
      <c r="Z38" s="233"/>
      <c r="AA38" s="233"/>
      <c r="AB38" s="233"/>
      <c r="AC38" s="233"/>
      <c r="AD38" s="231"/>
      <c r="AE38" s="233"/>
      <c r="AF38" s="233"/>
      <c r="AG38" s="233"/>
      <c r="AH38" s="233"/>
      <c r="AI38" s="233"/>
      <c r="AJ38" s="233"/>
      <c r="AK38" s="233"/>
      <c r="AL38" s="233"/>
      <c r="AM38" s="233"/>
      <c r="AN38" s="233"/>
      <c r="AO38" s="233"/>
      <c r="AP38" s="233"/>
      <c r="AQ38" s="233"/>
      <c r="AR38" s="233"/>
      <c r="AS38" s="233"/>
      <c r="AT38" s="233"/>
      <c r="AU38" s="233"/>
      <c r="AV38" s="233"/>
      <c r="AW38" s="231"/>
      <c r="AX38" s="231"/>
      <c r="AY38" s="231"/>
      <c r="AZ38" s="231"/>
      <c r="BI38" s="541"/>
      <c r="BJ38" s="548"/>
      <c r="BK38" s="231"/>
      <c r="BL38" s="231"/>
      <c r="BM38" s="231"/>
      <c r="BN38" s="231"/>
      <c r="BO38" s="231"/>
      <c r="BP38" s="231"/>
      <c r="BQ38" s="231"/>
      <c r="BR38" s="231"/>
      <c r="BS38" s="231"/>
      <c r="BT38" s="231"/>
    </row>
    <row r="39" spans="3:72" ht="12.75" x14ac:dyDescent="0.2">
      <c r="C39" s="9"/>
      <c r="E39" s="9"/>
      <c r="F39" s="9"/>
      <c r="G39" s="9"/>
      <c r="H39" s="9"/>
      <c r="I39" s="9"/>
      <c r="M39" s="231"/>
      <c r="N39" s="231"/>
      <c r="O39" s="231"/>
      <c r="P39" s="231"/>
      <c r="Q39" s="231"/>
      <c r="R39" s="231"/>
      <c r="S39" s="232"/>
      <c r="T39" s="231"/>
      <c r="U39" s="231"/>
      <c r="V39" s="231"/>
      <c r="W39" s="231"/>
      <c r="X39" s="231"/>
      <c r="Y39" s="233"/>
      <c r="Z39" s="233"/>
      <c r="AA39" s="233"/>
      <c r="AB39" s="233"/>
      <c r="AC39" s="233"/>
      <c r="AD39" s="231"/>
      <c r="AE39" s="233"/>
      <c r="AF39" s="233"/>
      <c r="AG39" s="233"/>
      <c r="AH39" s="233"/>
      <c r="AI39" s="233"/>
      <c r="AJ39" s="233"/>
      <c r="AK39" s="233"/>
      <c r="AL39" s="233"/>
      <c r="AM39" s="233"/>
      <c r="AN39" s="233"/>
      <c r="AO39" s="233"/>
      <c r="AP39" s="233"/>
      <c r="AQ39" s="233"/>
      <c r="AR39" s="233"/>
      <c r="AS39" s="233"/>
      <c r="AT39" s="233"/>
      <c r="AU39" s="233"/>
      <c r="AV39" s="233"/>
      <c r="AW39" s="231"/>
      <c r="AX39" s="231"/>
      <c r="AY39" s="231"/>
      <c r="AZ39" s="231"/>
      <c r="BI39" s="541"/>
      <c r="BJ39" s="548"/>
      <c r="BK39" s="231"/>
      <c r="BL39" s="231"/>
      <c r="BM39" s="231"/>
      <c r="BN39" s="231"/>
      <c r="BO39" s="231"/>
      <c r="BP39" s="231"/>
      <c r="BQ39" s="231"/>
      <c r="BR39" s="231"/>
      <c r="BS39" s="231"/>
      <c r="BT39" s="231"/>
    </row>
    <row r="40" spans="3:72" ht="12.75" x14ac:dyDescent="0.2">
      <c r="C40" s="9"/>
      <c r="E40" s="9"/>
      <c r="F40" s="9"/>
      <c r="G40" s="9"/>
      <c r="H40" s="9"/>
      <c r="I40" s="9"/>
      <c r="M40" s="231"/>
      <c r="N40" s="231"/>
      <c r="O40" s="231"/>
      <c r="P40" s="231"/>
      <c r="Q40" s="231"/>
      <c r="R40" s="231"/>
      <c r="S40" s="232"/>
      <c r="T40" s="231"/>
      <c r="U40" s="231"/>
      <c r="V40" s="231"/>
      <c r="W40" s="231"/>
      <c r="X40" s="231"/>
      <c r="Y40" s="233"/>
      <c r="Z40" s="233"/>
      <c r="AA40" s="233"/>
      <c r="AB40" s="233"/>
      <c r="AC40" s="233"/>
      <c r="AD40" s="231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1"/>
      <c r="AX40" s="231"/>
      <c r="AY40" s="231"/>
      <c r="AZ40" s="231"/>
      <c r="BI40" s="541"/>
      <c r="BJ40" s="548"/>
      <c r="BK40" s="231"/>
      <c r="BL40" s="231"/>
      <c r="BM40" s="231"/>
      <c r="BN40" s="231"/>
      <c r="BO40" s="231"/>
      <c r="BP40" s="231"/>
      <c r="BQ40" s="231"/>
      <c r="BR40" s="231"/>
      <c r="BS40" s="231"/>
      <c r="BT40" s="231"/>
    </row>
    <row r="41" spans="3:72" ht="12.75" x14ac:dyDescent="0.2">
      <c r="C41" s="9"/>
      <c r="E41" s="9"/>
      <c r="F41" s="9"/>
      <c r="G41" s="9"/>
      <c r="H41" s="9"/>
      <c r="I41" s="9"/>
      <c r="M41" s="231"/>
      <c r="N41" s="231"/>
      <c r="O41" s="231"/>
      <c r="P41" s="231"/>
      <c r="Q41" s="231"/>
      <c r="R41" s="231"/>
      <c r="S41" s="232"/>
      <c r="T41" s="231"/>
      <c r="U41" s="231"/>
      <c r="V41" s="231"/>
      <c r="W41" s="231"/>
      <c r="X41" s="231"/>
      <c r="Y41" s="233"/>
      <c r="Z41" s="233"/>
      <c r="AA41" s="233"/>
      <c r="AB41" s="233"/>
      <c r="AC41" s="233"/>
      <c r="AD41" s="231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1"/>
      <c r="AX41" s="231"/>
      <c r="AY41" s="231"/>
      <c r="AZ41" s="231"/>
      <c r="BI41" s="541"/>
      <c r="BJ41" s="548"/>
      <c r="BK41" s="231"/>
      <c r="BL41" s="231"/>
      <c r="BM41" s="231"/>
      <c r="BN41" s="231"/>
      <c r="BO41" s="231"/>
      <c r="BP41" s="231"/>
      <c r="BQ41" s="231"/>
      <c r="BR41" s="231"/>
      <c r="BS41" s="231"/>
      <c r="BT41" s="231"/>
    </row>
    <row r="42" spans="3:72" ht="12.75" x14ac:dyDescent="0.2">
      <c r="C42" s="9"/>
      <c r="E42" s="9"/>
      <c r="F42" s="9"/>
      <c r="G42" s="9"/>
      <c r="H42" s="9"/>
      <c r="I42" s="9"/>
      <c r="M42" s="231"/>
      <c r="N42" s="231"/>
      <c r="O42" s="231"/>
      <c r="P42" s="231"/>
      <c r="Q42" s="231"/>
      <c r="R42" s="231"/>
      <c r="S42" s="232"/>
      <c r="T42" s="231"/>
      <c r="U42" s="231"/>
      <c r="V42" s="231"/>
      <c r="W42" s="231"/>
      <c r="X42" s="231"/>
      <c r="Y42" s="233"/>
      <c r="Z42" s="233"/>
      <c r="AA42" s="233"/>
      <c r="AB42" s="233"/>
      <c r="AC42" s="233"/>
      <c r="AD42" s="231"/>
      <c r="AE42" s="233"/>
      <c r="AF42" s="233"/>
      <c r="AG42" s="233"/>
      <c r="AH42" s="233"/>
      <c r="AI42" s="233"/>
      <c r="AJ42" s="233"/>
      <c r="AK42" s="233"/>
      <c r="AL42" s="233"/>
      <c r="AM42" s="233"/>
      <c r="AN42" s="233"/>
      <c r="AO42" s="233"/>
      <c r="AP42" s="233"/>
      <c r="AQ42" s="233"/>
      <c r="AR42" s="233"/>
      <c r="AS42" s="233"/>
      <c r="AT42" s="233"/>
      <c r="AU42" s="233"/>
      <c r="AV42" s="233"/>
      <c r="AW42" s="231"/>
      <c r="AX42" s="231"/>
      <c r="AY42" s="231"/>
      <c r="AZ42" s="231"/>
      <c r="BI42" s="541"/>
      <c r="BJ42" s="548"/>
      <c r="BK42" s="231"/>
      <c r="BL42" s="231"/>
      <c r="BM42" s="231"/>
      <c r="BN42" s="231"/>
      <c r="BO42" s="231"/>
      <c r="BP42" s="231"/>
      <c r="BQ42" s="231"/>
      <c r="BR42" s="231"/>
      <c r="BS42" s="231"/>
      <c r="BT42" s="231"/>
    </row>
    <row r="43" spans="3:72" ht="12.75" x14ac:dyDescent="0.2">
      <c r="C43" s="9"/>
      <c r="E43" s="9"/>
      <c r="F43" s="9"/>
      <c r="G43" s="9"/>
      <c r="H43" s="9"/>
      <c r="I43" s="9"/>
      <c r="M43" s="231"/>
      <c r="N43" s="231"/>
      <c r="O43" s="231"/>
      <c r="P43" s="231"/>
      <c r="Q43" s="231"/>
      <c r="R43" s="231"/>
      <c r="S43" s="232"/>
      <c r="T43" s="231"/>
      <c r="U43" s="231"/>
      <c r="V43" s="231"/>
      <c r="W43" s="231"/>
      <c r="X43" s="231"/>
      <c r="Y43" s="233"/>
      <c r="Z43" s="233"/>
      <c r="AA43" s="233"/>
      <c r="AB43" s="233"/>
      <c r="AC43" s="233"/>
      <c r="AD43" s="231"/>
      <c r="AE43" s="233"/>
      <c r="AF43" s="233"/>
      <c r="AG43" s="233"/>
      <c r="AH43" s="233"/>
      <c r="AI43" s="233"/>
      <c r="AJ43" s="233"/>
      <c r="AK43" s="233"/>
      <c r="AL43" s="233"/>
      <c r="AM43" s="233"/>
      <c r="AN43" s="233"/>
      <c r="AO43" s="233"/>
      <c r="AP43" s="233"/>
      <c r="AQ43" s="233"/>
      <c r="AR43" s="233"/>
      <c r="AS43" s="233"/>
      <c r="AT43" s="233"/>
      <c r="AU43" s="233"/>
      <c r="AV43" s="233"/>
      <c r="AW43" s="231"/>
      <c r="AX43" s="231"/>
      <c r="AY43" s="231"/>
      <c r="AZ43" s="231"/>
      <c r="BI43" s="541"/>
      <c r="BJ43" s="548"/>
      <c r="BK43" s="231"/>
      <c r="BL43" s="231"/>
      <c r="BM43" s="231"/>
      <c r="BN43" s="231"/>
      <c r="BO43" s="231"/>
      <c r="BP43" s="231"/>
      <c r="BQ43" s="231"/>
      <c r="BR43" s="231"/>
      <c r="BS43" s="231"/>
      <c r="BT43" s="231"/>
    </row>
    <row r="44" spans="3:72" ht="12.75" x14ac:dyDescent="0.2">
      <c r="C44" s="9"/>
      <c r="E44" s="9"/>
      <c r="F44" s="9"/>
      <c r="G44" s="9"/>
      <c r="H44" s="9"/>
      <c r="I44" s="9"/>
      <c r="M44" s="231"/>
      <c r="N44" s="231"/>
      <c r="O44" s="231"/>
      <c r="P44" s="231"/>
      <c r="Q44" s="231"/>
      <c r="R44" s="231"/>
      <c r="S44" s="232"/>
      <c r="T44" s="231"/>
      <c r="U44" s="231"/>
      <c r="V44" s="231"/>
      <c r="W44" s="231"/>
      <c r="X44" s="231"/>
      <c r="Y44" s="233"/>
      <c r="Z44" s="233"/>
      <c r="AA44" s="233"/>
      <c r="AB44" s="233"/>
      <c r="AC44" s="233"/>
      <c r="AD44" s="231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3"/>
      <c r="AS44" s="233"/>
      <c r="AT44" s="233"/>
      <c r="AU44" s="233"/>
      <c r="AV44" s="233"/>
      <c r="AW44" s="231"/>
      <c r="AX44" s="231"/>
      <c r="AY44" s="231"/>
      <c r="AZ44" s="231"/>
      <c r="BI44" s="541"/>
      <c r="BJ44" s="548"/>
      <c r="BK44" s="231"/>
      <c r="BL44" s="231"/>
      <c r="BM44" s="231"/>
      <c r="BN44" s="231"/>
      <c r="BO44" s="231"/>
      <c r="BP44" s="231"/>
      <c r="BQ44" s="231"/>
      <c r="BR44" s="231"/>
      <c r="BS44" s="231"/>
      <c r="BT44" s="231"/>
    </row>
    <row r="45" spans="3:72" x14ac:dyDescent="0.25">
      <c r="M45" s="231"/>
      <c r="N45" s="231"/>
      <c r="O45" s="231"/>
      <c r="P45" s="234"/>
      <c r="Q45" s="231"/>
      <c r="R45" s="231"/>
      <c r="S45" s="232"/>
      <c r="T45" s="231"/>
      <c r="U45" s="231"/>
      <c r="V45" s="231"/>
      <c r="W45" s="231"/>
      <c r="X45" s="231"/>
      <c r="Y45" s="235"/>
      <c r="Z45" s="235"/>
      <c r="AA45" s="235"/>
      <c r="AB45" s="235"/>
      <c r="AC45" s="235"/>
      <c r="AD45" s="231"/>
      <c r="AE45" s="235"/>
      <c r="AF45" s="235"/>
      <c r="AG45" s="235"/>
      <c r="AH45" s="235"/>
      <c r="AI45" s="235"/>
      <c r="AJ45" s="235"/>
      <c r="AK45" s="235"/>
      <c r="AL45" s="235"/>
      <c r="AM45" s="235"/>
      <c r="AN45" s="235"/>
      <c r="AO45" s="235"/>
      <c r="AP45" s="235"/>
      <c r="AQ45" s="235"/>
      <c r="AR45" s="235"/>
      <c r="AS45" s="235"/>
      <c r="AT45" s="235"/>
      <c r="AU45" s="235"/>
      <c r="AV45" s="235"/>
      <c r="AW45" s="231"/>
      <c r="AX45" s="231"/>
      <c r="AY45" s="231"/>
      <c r="AZ45" s="231"/>
      <c r="BI45" s="541"/>
      <c r="BJ45" s="548"/>
      <c r="BK45" s="231"/>
      <c r="BL45" s="231"/>
      <c r="BM45" s="231"/>
      <c r="BN45" s="231"/>
      <c r="BO45" s="231"/>
      <c r="BP45" s="231"/>
      <c r="BQ45" s="231"/>
      <c r="BR45" s="231"/>
      <c r="BS45" s="231"/>
      <c r="BT45" s="231"/>
    </row>
    <row r="46" spans="3:72" x14ac:dyDescent="0.25">
      <c r="M46" s="231"/>
      <c r="N46" s="231"/>
      <c r="O46" s="231"/>
      <c r="P46" s="234"/>
      <c r="Q46" s="231"/>
      <c r="R46" s="231"/>
      <c r="S46" s="232"/>
      <c r="T46" s="231"/>
      <c r="U46" s="231"/>
      <c r="V46" s="231"/>
      <c r="W46" s="231"/>
      <c r="X46" s="231"/>
      <c r="Y46" s="235"/>
      <c r="Z46" s="235"/>
      <c r="AA46" s="235"/>
      <c r="AB46" s="235"/>
      <c r="AC46" s="235"/>
      <c r="AD46" s="231"/>
      <c r="AE46" s="235"/>
      <c r="AF46" s="235"/>
      <c r="AG46" s="235"/>
      <c r="AH46" s="235"/>
      <c r="AI46" s="235"/>
      <c r="AJ46" s="235"/>
      <c r="AK46" s="235"/>
      <c r="AL46" s="235"/>
      <c r="AM46" s="235"/>
      <c r="AN46" s="235"/>
      <c r="AO46" s="235"/>
      <c r="AP46" s="235"/>
      <c r="AQ46" s="235"/>
      <c r="AR46" s="235"/>
      <c r="AS46" s="235"/>
      <c r="AT46" s="235"/>
      <c r="AU46" s="235"/>
      <c r="AV46" s="235"/>
      <c r="AW46" s="231"/>
      <c r="AX46" s="231"/>
      <c r="AY46" s="231"/>
      <c r="AZ46" s="231"/>
      <c r="BI46" s="541"/>
      <c r="BJ46" s="548"/>
      <c r="BK46" s="231"/>
      <c r="BL46" s="231"/>
      <c r="BM46" s="231"/>
      <c r="BN46" s="231"/>
      <c r="BO46" s="231"/>
      <c r="BP46" s="231"/>
      <c r="BQ46" s="231"/>
      <c r="BR46" s="231"/>
      <c r="BS46" s="231"/>
      <c r="BT46" s="231"/>
    </row>
    <row r="47" spans="3:72" x14ac:dyDescent="0.25">
      <c r="M47" s="231"/>
      <c r="N47" s="231"/>
      <c r="O47" s="231"/>
      <c r="P47" s="234"/>
      <c r="Q47" s="231"/>
      <c r="R47" s="231"/>
      <c r="S47" s="232"/>
      <c r="T47" s="231"/>
      <c r="U47" s="231"/>
      <c r="V47" s="231"/>
      <c r="W47" s="231"/>
      <c r="X47" s="231"/>
      <c r="Y47" s="235"/>
      <c r="Z47" s="235"/>
      <c r="AA47" s="235"/>
      <c r="AB47" s="235"/>
      <c r="AC47" s="235"/>
      <c r="AD47" s="231"/>
      <c r="AE47" s="235"/>
      <c r="AF47" s="235"/>
      <c r="AG47" s="235"/>
      <c r="AH47" s="235"/>
      <c r="AI47" s="235"/>
      <c r="AJ47" s="235"/>
      <c r="AK47" s="235"/>
      <c r="AL47" s="235"/>
      <c r="AM47" s="235"/>
      <c r="AN47" s="235"/>
      <c r="AO47" s="235"/>
      <c r="AP47" s="235"/>
      <c r="AQ47" s="235"/>
      <c r="AR47" s="235"/>
      <c r="AS47" s="235"/>
      <c r="AT47" s="235"/>
      <c r="AU47" s="235"/>
      <c r="AV47" s="235"/>
      <c r="AW47" s="231"/>
      <c r="AX47" s="231"/>
      <c r="AY47" s="231"/>
      <c r="AZ47" s="231"/>
      <c r="BI47" s="541"/>
      <c r="BJ47" s="548"/>
      <c r="BK47" s="231"/>
      <c r="BL47" s="231"/>
      <c r="BM47" s="231"/>
      <c r="BN47" s="231"/>
      <c r="BO47" s="231"/>
      <c r="BP47" s="231"/>
      <c r="BQ47" s="231"/>
      <c r="BR47" s="231"/>
      <c r="BS47" s="231"/>
      <c r="BT47" s="231"/>
    </row>
    <row r="48" spans="3:72" x14ac:dyDescent="0.25">
      <c r="M48" s="231"/>
      <c r="N48" s="231"/>
      <c r="O48" s="231"/>
      <c r="P48" s="234"/>
      <c r="Q48" s="231"/>
      <c r="R48" s="231"/>
      <c r="S48" s="232"/>
      <c r="T48" s="231"/>
      <c r="U48" s="231"/>
      <c r="V48" s="231"/>
      <c r="W48" s="231"/>
      <c r="X48" s="231"/>
      <c r="Y48" s="235"/>
      <c r="Z48" s="235"/>
      <c r="AA48" s="235"/>
      <c r="AB48" s="235"/>
      <c r="AC48" s="235"/>
      <c r="AD48" s="231"/>
      <c r="AE48" s="235"/>
      <c r="AF48" s="235"/>
      <c r="AG48" s="235"/>
      <c r="AH48" s="235"/>
      <c r="AI48" s="235"/>
      <c r="AJ48" s="235"/>
      <c r="AK48" s="235"/>
      <c r="AL48" s="235"/>
      <c r="AM48" s="235"/>
      <c r="AN48" s="235"/>
      <c r="AO48" s="235"/>
      <c r="AP48" s="235"/>
      <c r="AQ48" s="235"/>
      <c r="AR48" s="235"/>
      <c r="AS48" s="235"/>
      <c r="AT48" s="235"/>
      <c r="AU48" s="235"/>
      <c r="AV48" s="235"/>
      <c r="AW48" s="231"/>
      <c r="AX48" s="231"/>
      <c r="AY48" s="231"/>
      <c r="AZ48" s="231"/>
      <c r="BI48" s="541"/>
      <c r="BJ48" s="548"/>
      <c r="BK48" s="231"/>
      <c r="BL48" s="231"/>
      <c r="BM48" s="231"/>
      <c r="BN48" s="231"/>
      <c r="BO48" s="231"/>
      <c r="BP48" s="231"/>
      <c r="BQ48" s="231"/>
      <c r="BR48" s="231"/>
      <c r="BS48" s="231"/>
      <c r="BT48" s="231"/>
    </row>
    <row r="49" spans="13:72" x14ac:dyDescent="0.25">
      <c r="M49" s="231"/>
      <c r="N49" s="231"/>
      <c r="O49" s="231"/>
      <c r="P49" s="234"/>
      <c r="Q49" s="231"/>
      <c r="R49" s="231"/>
      <c r="S49" s="232"/>
      <c r="T49" s="231"/>
      <c r="U49" s="231"/>
      <c r="V49" s="231"/>
      <c r="W49" s="231"/>
      <c r="X49" s="231"/>
      <c r="Y49" s="235"/>
      <c r="Z49" s="235"/>
      <c r="AA49" s="235"/>
      <c r="AB49" s="235"/>
      <c r="AC49" s="235"/>
      <c r="AD49" s="231"/>
      <c r="AE49" s="235"/>
      <c r="AF49" s="235"/>
      <c r="AG49" s="235"/>
      <c r="AH49" s="235"/>
      <c r="AI49" s="235"/>
      <c r="AJ49" s="235"/>
      <c r="AK49" s="235"/>
      <c r="AL49" s="235"/>
      <c r="AM49" s="235"/>
      <c r="AN49" s="235"/>
      <c r="AO49" s="235"/>
      <c r="AP49" s="235"/>
      <c r="AQ49" s="235"/>
      <c r="AR49" s="235"/>
      <c r="AS49" s="235"/>
      <c r="AT49" s="235"/>
      <c r="AU49" s="235"/>
      <c r="AV49" s="235"/>
      <c r="AW49" s="231"/>
      <c r="AX49" s="231"/>
      <c r="AY49" s="231"/>
      <c r="AZ49" s="231"/>
      <c r="BI49" s="541"/>
      <c r="BJ49" s="548"/>
      <c r="BK49" s="231"/>
      <c r="BL49" s="231"/>
      <c r="BM49" s="231"/>
      <c r="BN49" s="231"/>
      <c r="BO49" s="231"/>
      <c r="BP49" s="231"/>
      <c r="BQ49" s="231"/>
      <c r="BR49" s="231"/>
      <c r="BS49" s="231"/>
      <c r="BT49" s="231"/>
    </row>
    <row r="50" spans="13:72" x14ac:dyDescent="0.25">
      <c r="M50" s="231"/>
      <c r="N50" s="231"/>
      <c r="O50" s="231"/>
      <c r="P50" s="234"/>
      <c r="Q50" s="231"/>
      <c r="R50" s="231"/>
      <c r="S50" s="232"/>
      <c r="T50" s="231"/>
      <c r="U50" s="231"/>
      <c r="V50" s="231"/>
      <c r="W50" s="231"/>
      <c r="X50" s="231"/>
      <c r="Y50" s="235"/>
      <c r="Z50" s="235"/>
      <c r="AA50" s="235"/>
      <c r="AB50" s="235"/>
      <c r="AC50" s="235"/>
      <c r="AD50" s="231"/>
      <c r="AE50" s="235"/>
      <c r="AF50" s="235"/>
      <c r="AG50" s="235"/>
      <c r="AH50" s="235"/>
      <c r="AI50" s="235"/>
      <c r="AJ50" s="235"/>
      <c r="AK50" s="235"/>
      <c r="AL50" s="235"/>
      <c r="AM50" s="235"/>
      <c r="AN50" s="235"/>
      <c r="AO50" s="235"/>
      <c r="AP50" s="235"/>
      <c r="AQ50" s="235"/>
      <c r="AR50" s="235"/>
      <c r="AS50" s="235"/>
      <c r="AT50" s="235"/>
      <c r="AU50" s="235"/>
      <c r="AV50" s="235"/>
      <c r="AW50" s="231"/>
      <c r="AX50" s="231"/>
      <c r="AY50" s="231"/>
      <c r="AZ50" s="231"/>
      <c r="BI50" s="541"/>
      <c r="BJ50" s="548"/>
      <c r="BK50" s="231"/>
      <c r="BL50" s="231"/>
      <c r="BM50" s="231"/>
      <c r="BN50" s="231"/>
      <c r="BO50" s="231"/>
      <c r="BP50" s="231"/>
      <c r="BQ50" s="231"/>
      <c r="BR50" s="231"/>
      <c r="BS50" s="231"/>
      <c r="BT50" s="231"/>
    </row>
    <row r="51" spans="13:72" x14ac:dyDescent="0.25">
      <c r="M51" s="231"/>
      <c r="N51" s="231"/>
      <c r="O51" s="231"/>
      <c r="P51" s="234"/>
      <c r="Q51" s="231"/>
      <c r="R51" s="231"/>
      <c r="S51" s="232"/>
      <c r="T51" s="231"/>
      <c r="U51" s="231"/>
      <c r="V51" s="231"/>
      <c r="W51" s="231"/>
      <c r="X51" s="231"/>
      <c r="Y51" s="235"/>
      <c r="Z51" s="235"/>
      <c r="AA51" s="235"/>
      <c r="AB51" s="235"/>
      <c r="AC51" s="235"/>
      <c r="AD51" s="231"/>
      <c r="AE51" s="235"/>
      <c r="AF51" s="235"/>
      <c r="AG51" s="235"/>
      <c r="AH51" s="235"/>
      <c r="AI51" s="235"/>
      <c r="AJ51" s="235"/>
      <c r="AK51" s="235"/>
      <c r="AL51" s="235"/>
      <c r="AM51" s="235"/>
      <c r="AN51" s="235"/>
      <c r="AO51" s="235"/>
      <c r="AP51" s="235"/>
      <c r="AQ51" s="235"/>
      <c r="AR51" s="235"/>
      <c r="AS51" s="235"/>
      <c r="AT51" s="235"/>
      <c r="AU51" s="235"/>
      <c r="AV51" s="235"/>
      <c r="AW51" s="231"/>
      <c r="AX51" s="231"/>
      <c r="AY51" s="231"/>
      <c r="AZ51" s="231"/>
      <c r="BI51" s="541"/>
      <c r="BJ51" s="548"/>
      <c r="BK51" s="231"/>
      <c r="BL51" s="231"/>
      <c r="BM51" s="231"/>
      <c r="BN51" s="231"/>
      <c r="BO51" s="231"/>
      <c r="BP51" s="231"/>
      <c r="BQ51" s="231"/>
      <c r="BR51" s="231"/>
      <c r="BS51" s="231"/>
      <c r="BT51" s="231"/>
    </row>
    <row r="52" spans="13:72" x14ac:dyDescent="0.25">
      <c r="M52" s="231"/>
      <c r="N52" s="231"/>
      <c r="O52" s="231"/>
      <c r="P52" s="234"/>
      <c r="Q52" s="231"/>
      <c r="R52" s="231"/>
      <c r="S52" s="232"/>
      <c r="T52" s="231"/>
      <c r="U52" s="231"/>
      <c r="V52" s="231"/>
      <c r="W52" s="231"/>
      <c r="X52" s="231"/>
      <c r="Y52" s="235"/>
      <c r="Z52" s="235"/>
      <c r="AA52" s="235"/>
      <c r="AB52" s="235"/>
      <c r="AC52" s="235"/>
      <c r="AD52" s="231"/>
      <c r="AE52" s="235"/>
      <c r="AF52" s="235"/>
      <c r="AG52" s="235"/>
      <c r="AH52" s="235"/>
      <c r="AI52" s="235"/>
      <c r="AJ52" s="235"/>
      <c r="AK52" s="235"/>
      <c r="AL52" s="235"/>
      <c r="AM52" s="235"/>
      <c r="AN52" s="235"/>
      <c r="AO52" s="235"/>
      <c r="AP52" s="235"/>
      <c r="AQ52" s="235"/>
      <c r="AR52" s="235"/>
      <c r="AS52" s="235"/>
      <c r="AT52" s="235"/>
      <c r="AU52" s="235"/>
      <c r="AV52" s="235"/>
      <c r="AW52" s="231"/>
      <c r="AX52" s="231"/>
      <c r="AY52" s="231"/>
      <c r="AZ52" s="231"/>
      <c r="BI52" s="541"/>
      <c r="BJ52" s="548"/>
      <c r="BK52" s="231"/>
      <c r="BL52" s="231"/>
      <c r="BM52" s="231"/>
      <c r="BN52" s="231"/>
      <c r="BO52" s="231"/>
      <c r="BP52" s="231"/>
      <c r="BQ52" s="231"/>
      <c r="BR52" s="231"/>
      <c r="BS52" s="231"/>
      <c r="BT52" s="231"/>
    </row>
    <row r="53" spans="13:72" x14ac:dyDescent="0.25">
      <c r="M53" s="231"/>
      <c r="N53" s="231"/>
      <c r="O53" s="231"/>
      <c r="P53" s="234"/>
      <c r="Q53" s="231"/>
      <c r="R53" s="231"/>
      <c r="S53" s="232"/>
      <c r="T53" s="231"/>
      <c r="U53" s="231"/>
      <c r="V53" s="231"/>
      <c r="W53" s="231"/>
      <c r="X53" s="231"/>
      <c r="Y53" s="235"/>
      <c r="Z53" s="235"/>
      <c r="AA53" s="235"/>
      <c r="AB53" s="235"/>
      <c r="AC53" s="235"/>
      <c r="AD53" s="231"/>
      <c r="AE53" s="235"/>
      <c r="AF53" s="235"/>
      <c r="AG53" s="235"/>
      <c r="AH53" s="235"/>
      <c r="AI53" s="235"/>
      <c r="AJ53" s="235"/>
      <c r="AK53" s="235"/>
      <c r="AL53" s="235"/>
      <c r="AM53" s="235"/>
      <c r="AN53" s="235"/>
      <c r="AO53" s="235"/>
      <c r="AP53" s="235"/>
      <c r="AQ53" s="235"/>
      <c r="AR53" s="235"/>
      <c r="AS53" s="235"/>
      <c r="AT53" s="235"/>
      <c r="AU53" s="235"/>
      <c r="AV53" s="235"/>
      <c r="AW53" s="231"/>
      <c r="AX53" s="231"/>
      <c r="AY53" s="231"/>
      <c r="AZ53" s="231"/>
      <c r="BI53" s="541"/>
      <c r="BJ53" s="548"/>
      <c r="BK53" s="231"/>
      <c r="BL53" s="231"/>
      <c r="BM53" s="231"/>
      <c r="BN53" s="231"/>
      <c r="BO53" s="231"/>
      <c r="BP53" s="231"/>
      <c r="BQ53" s="231"/>
      <c r="BR53" s="231"/>
      <c r="BS53" s="231"/>
      <c r="BT53" s="231"/>
    </row>
    <row r="54" spans="13:72" x14ac:dyDescent="0.25">
      <c r="M54" s="231"/>
      <c r="N54" s="231"/>
      <c r="O54" s="231"/>
      <c r="P54" s="234"/>
      <c r="Q54" s="231"/>
      <c r="R54" s="231"/>
      <c r="S54" s="232"/>
      <c r="T54" s="231"/>
      <c r="U54" s="231"/>
      <c r="V54" s="231"/>
      <c r="W54" s="231"/>
      <c r="X54" s="231"/>
      <c r="Y54" s="235"/>
      <c r="Z54" s="235"/>
      <c r="AA54" s="235"/>
      <c r="AB54" s="235"/>
      <c r="AC54" s="235"/>
      <c r="AD54" s="231"/>
      <c r="AE54" s="235"/>
      <c r="AF54" s="235"/>
      <c r="AG54" s="235"/>
      <c r="AH54" s="235"/>
      <c r="AI54" s="235"/>
      <c r="AJ54" s="235"/>
      <c r="AK54" s="235"/>
      <c r="AL54" s="235"/>
      <c r="AM54" s="235"/>
      <c r="AN54" s="235"/>
      <c r="AO54" s="235"/>
      <c r="AP54" s="235"/>
      <c r="AQ54" s="235"/>
      <c r="AR54" s="235"/>
      <c r="AS54" s="235"/>
      <c r="AT54" s="235"/>
      <c r="AU54" s="235"/>
      <c r="AV54" s="235"/>
      <c r="AW54" s="231"/>
      <c r="AX54" s="231"/>
      <c r="AY54" s="231"/>
      <c r="AZ54" s="231"/>
      <c r="BI54" s="541"/>
      <c r="BJ54" s="548"/>
      <c r="BK54" s="231"/>
      <c r="BL54" s="231"/>
      <c r="BM54" s="231"/>
      <c r="BN54" s="231"/>
      <c r="BO54" s="231"/>
      <c r="BP54" s="231"/>
      <c r="BQ54" s="231"/>
      <c r="BR54" s="231"/>
      <c r="BS54" s="231"/>
      <c r="BT54" s="231"/>
    </row>
    <row r="55" spans="13:72" x14ac:dyDescent="0.25">
      <c r="M55" s="231"/>
      <c r="N55" s="231"/>
      <c r="O55" s="231"/>
      <c r="P55" s="234"/>
      <c r="Q55" s="231"/>
      <c r="R55" s="231"/>
      <c r="S55" s="232"/>
      <c r="T55" s="231"/>
      <c r="U55" s="231"/>
      <c r="V55" s="231"/>
      <c r="W55" s="231"/>
      <c r="X55" s="231"/>
      <c r="Y55" s="235"/>
      <c r="Z55" s="235"/>
      <c r="AA55" s="235"/>
      <c r="AB55" s="235"/>
      <c r="AC55" s="235"/>
      <c r="AD55" s="231"/>
      <c r="AE55" s="235"/>
      <c r="AF55" s="235"/>
      <c r="AG55" s="235"/>
      <c r="AH55" s="235"/>
      <c r="AI55" s="235"/>
      <c r="AJ55" s="235"/>
      <c r="AK55" s="235"/>
      <c r="AL55" s="235"/>
      <c r="AM55" s="235"/>
      <c r="AN55" s="235"/>
      <c r="AO55" s="235"/>
      <c r="AP55" s="235"/>
      <c r="AQ55" s="235"/>
      <c r="AR55" s="235"/>
      <c r="AS55" s="235"/>
      <c r="AT55" s="235"/>
      <c r="AU55" s="235"/>
      <c r="AV55" s="235"/>
      <c r="AW55" s="231"/>
      <c r="AX55" s="231"/>
      <c r="AY55" s="231"/>
      <c r="AZ55" s="231"/>
      <c r="BI55" s="541"/>
      <c r="BJ55" s="548"/>
      <c r="BK55" s="231"/>
      <c r="BL55" s="231"/>
      <c r="BM55" s="231"/>
      <c r="BN55" s="231"/>
      <c r="BO55" s="231"/>
      <c r="BP55" s="231"/>
      <c r="BQ55" s="231"/>
      <c r="BR55" s="231"/>
      <c r="BS55" s="231"/>
      <c r="BT55" s="231"/>
    </row>
    <row r="56" spans="13:72" x14ac:dyDescent="0.25">
      <c r="M56" s="231"/>
      <c r="N56" s="231"/>
      <c r="O56" s="231"/>
      <c r="P56" s="234"/>
      <c r="Q56" s="231"/>
      <c r="R56" s="231"/>
      <c r="S56" s="232"/>
      <c r="T56" s="231"/>
      <c r="U56" s="231"/>
      <c r="V56" s="231"/>
      <c r="W56" s="231"/>
      <c r="X56" s="231"/>
      <c r="Y56" s="235"/>
      <c r="Z56" s="235"/>
      <c r="AA56" s="235"/>
      <c r="AB56" s="235"/>
      <c r="AC56" s="235"/>
      <c r="AD56" s="231"/>
      <c r="AE56" s="235"/>
      <c r="AF56" s="235"/>
      <c r="AG56" s="235"/>
      <c r="AH56" s="235"/>
      <c r="AI56" s="235"/>
      <c r="AJ56" s="235"/>
      <c r="AK56" s="235"/>
      <c r="AL56" s="235"/>
      <c r="AM56" s="235"/>
      <c r="AN56" s="235"/>
      <c r="AO56" s="235"/>
      <c r="AP56" s="235"/>
      <c r="AQ56" s="235"/>
      <c r="AR56" s="235"/>
      <c r="AS56" s="235"/>
      <c r="AT56" s="235"/>
      <c r="AU56" s="235"/>
      <c r="AV56" s="235"/>
      <c r="AW56" s="231"/>
      <c r="AX56" s="231"/>
      <c r="AY56" s="231"/>
      <c r="AZ56" s="231"/>
      <c r="BI56" s="541"/>
      <c r="BJ56" s="548"/>
      <c r="BK56" s="231"/>
      <c r="BL56" s="231"/>
      <c r="BM56" s="231"/>
      <c r="BN56" s="231"/>
      <c r="BO56" s="231"/>
      <c r="BP56" s="231"/>
      <c r="BQ56" s="231"/>
      <c r="BR56" s="231"/>
      <c r="BS56" s="231"/>
      <c r="BT56" s="231"/>
    </row>
    <row r="57" spans="13:72" x14ac:dyDescent="0.25">
      <c r="M57" s="231"/>
      <c r="N57" s="231"/>
      <c r="O57" s="231"/>
      <c r="P57" s="234"/>
      <c r="Q57" s="231"/>
      <c r="R57" s="231"/>
      <c r="S57" s="232"/>
      <c r="T57" s="231"/>
      <c r="U57" s="231"/>
      <c r="V57" s="231"/>
      <c r="W57" s="231"/>
      <c r="X57" s="231"/>
      <c r="Y57" s="235"/>
      <c r="Z57" s="235"/>
      <c r="AA57" s="235"/>
      <c r="AB57" s="235"/>
      <c r="AC57" s="235"/>
      <c r="AD57" s="231"/>
      <c r="AE57" s="235"/>
      <c r="AF57" s="235"/>
      <c r="AG57" s="235"/>
      <c r="AH57" s="235"/>
      <c r="AI57" s="235"/>
      <c r="AJ57" s="235"/>
      <c r="AK57" s="235"/>
      <c r="AL57" s="235"/>
      <c r="AM57" s="235"/>
      <c r="AN57" s="235"/>
      <c r="AO57" s="235"/>
      <c r="AP57" s="235"/>
      <c r="AQ57" s="235"/>
      <c r="AR57" s="235"/>
      <c r="AS57" s="235"/>
      <c r="AT57" s="235"/>
      <c r="AU57" s="235"/>
      <c r="AV57" s="235"/>
      <c r="AW57" s="231"/>
      <c r="AX57" s="231"/>
      <c r="AY57" s="231"/>
      <c r="AZ57" s="231"/>
      <c r="BI57" s="541"/>
      <c r="BJ57" s="548"/>
      <c r="BK57" s="231"/>
      <c r="BL57" s="231"/>
      <c r="BM57" s="231"/>
      <c r="BN57" s="231"/>
      <c r="BO57" s="231"/>
      <c r="BP57" s="231"/>
      <c r="BQ57" s="231"/>
      <c r="BR57" s="231"/>
      <c r="BS57" s="231"/>
      <c r="BT57" s="231"/>
    </row>
    <row r="58" spans="13:72" x14ac:dyDescent="0.25">
      <c r="M58" s="231"/>
      <c r="N58" s="231"/>
      <c r="O58" s="231"/>
      <c r="P58" s="234"/>
      <c r="Q58" s="231"/>
      <c r="R58" s="231"/>
      <c r="S58" s="232"/>
      <c r="T58" s="231"/>
      <c r="U58" s="231"/>
      <c r="V58" s="231"/>
      <c r="W58" s="231"/>
      <c r="X58" s="231"/>
      <c r="Y58" s="235"/>
      <c r="Z58" s="235"/>
      <c r="AA58" s="235"/>
      <c r="AB58" s="235"/>
      <c r="AC58" s="235"/>
      <c r="AD58" s="231"/>
      <c r="AE58" s="235"/>
      <c r="AF58" s="235"/>
      <c r="AG58" s="235"/>
      <c r="AH58" s="235"/>
      <c r="AI58" s="235"/>
      <c r="AJ58" s="235"/>
      <c r="AK58" s="235"/>
      <c r="AL58" s="235"/>
      <c r="AM58" s="235"/>
      <c r="AN58" s="235"/>
      <c r="AO58" s="235"/>
      <c r="AP58" s="235"/>
      <c r="AQ58" s="235"/>
      <c r="AR58" s="235"/>
      <c r="AS58" s="235"/>
      <c r="AT58" s="235"/>
      <c r="AU58" s="235"/>
      <c r="AV58" s="235"/>
      <c r="AW58" s="231"/>
      <c r="AX58" s="231"/>
      <c r="AY58" s="231"/>
      <c r="AZ58" s="231"/>
      <c r="BI58" s="541"/>
      <c r="BJ58" s="548"/>
      <c r="BK58" s="231"/>
      <c r="BL58" s="231"/>
      <c r="BM58" s="231"/>
      <c r="BN58" s="231"/>
      <c r="BO58" s="231"/>
      <c r="BP58" s="231"/>
      <c r="BQ58" s="231"/>
      <c r="BR58" s="231"/>
      <c r="BS58" s="231"/>
      <c r="BT58" s="231"/>
    </row>
    <row r="59" spans="13:72" x14ac:dyDescent="0.25">
      <c r="M59" s="231"/>
      <c r="N59" s="231"/>
      <c r="O59" s="231"/>
      <c r="P59" s="234"/>
      <c r="Q59" s="231"/>
      <c r="R59" s="231"/>
      <c r="S59" s="232"/>
      <c r="T59" s="231"/>
      <c r="U59" s="231"/>
      <c r="V59" s="231"/>
      <c r="W59" s="231"/>
      <c r="X59" s="231"/>
      <c r="Y59" s="235"/>
      <c r="Z59" s="235"/>
      <c r="AA59" s="235"/>
      <c r="AB59" s="235"/>
      <c r="AC59" s="235"/>
      <c r="AD59" s="231"/>
      <c r="AE59" s="235"/>
      <c r="AF59" s="235"/>
      <c r="AG59" s="235"/>
      <c r="AH59" s="235"/>
      <c r="AI59" s="235"/>
      <c r="AJ59" s="235"/>
      <c r="AK59" s="235"/>
      <c r="AL59" s="235"/>
      <c r="AM59" s="235"/>
      <c r="AN59" s="235"/>
      <c r="AO59" s="235"/>
      <c r="AP59" s="235"/>
      <c r="AQ59" s="235"/>
      <c r="AR59" s="235"/>
      <c r="AS59" s="235"/>
      <c r="AT59" s="235"/>
      <c r="AU59" s="235"/>
      <c r="AV59" s="235"/>
      <c r="AW59" s="231"/>
      <c r="AX59" s="231"/>
      <c r="AY59" s="231"/>
      <c r="AZ59" s="231"/>
      <c r="BI59" s="541"/>
      <c r="BJ59" s="548"/>
      <c r="BK59" s="231"/>
      <c r="BL59" s="231"/>
      <c r="BM59" s="231"/>
      <c r="BN59" s="231"/>
      <c r="BO59" s="231"/>
      <c r="BP59" s="231"/>
      <c r="BQ59" s="231"/>
      <c r="BR59" s="231"/>
      <c r="BS59" s="231"/>
      <c r="BT59" s="231"/>
    </row>
    <row r="60" spans="13:72" x14ac:dyDescent="0.25">
      <c r="M60" s="231"/>
      <c r="N60" s="231"/>
      <c r="O60" s="231"/>
      <c r="P60" s="234"/>
      <c r="Q60" s="231"/>
      <c r="R60" s="231"/>
      <c r="S60" s="232"/>
      <c r="T60" s="231"/>
      <c r="U60" s="231"/>
      <c r="V60" s="231"/>
      <c r="W60" s="231"/>
      <c r="X60" s="231"/>
      <c r="Y60" s="235"/>
      <c r="Z60" s="235"/>
      <c r="AA60" s="235"/>
      <c r="AB60" s="235"/>
      <c r="AC60" s="235"/>
      <c r="AD60" s="231"/>
      <c r="AE60" s="235"/>
      <c r="AF60" s="235"/>
      <c r="AG60" s="235"/>
      <c r="AH60" s="235"/>
      <c r="AI60" s="235"/>
      <c r="AJ60" s="235"/>
      <c r="AK60" s="235"/>
      <c r="AL60" s="235"/>
      <c r="AM60" s="235"/>
      <c r="AN60" s="235"/>
      <c r="AO60" s="235"/>
      <c r="AP60" s="235"/>
      <c r="AQ60" s="235"/>
      <c r="AR60" s="235"/>
      <c r="AS60" s="235"/>
      <c r="AT60" s="235"/>
      <c r="AU60" s="235"/>
      <c r="AV60" s="235"/>
      <c r="AW60" s="231"/>
      <c r="AX60" s="231"/>
      <c r="AY60" s="231"/>
      <c r="AZ60" s="231"/>
      <c r="BI60" s="541"/>
      <c r="BJ60" s="548"/>
      <c r="BK60" s="231"/>
      <c r="BL60" s="231"/>
      <c r="BM60" s="231"/>
      <c r="BN60" s="231"/>
      <c r="BO60" s="231"/>
      <c r="BP60" s="231"/>
      <c r="BQ60" s="231"/>
      <c r="BR60" s="231"/>
      <c r="BS60" s="231"/>
      <c r="BT60" s="231"/>
    </row>
    <row r="61" spans="13:72" x14ac:dyDescent="0.25">
      <c r="M61" s="231"/>
      <c r="N61" s="231"/>
      <c r="O61" s="231"/>
      <c r="P61" s="234"/>
      <c r="Q61" s="231"/>
      <c r="R61" s="231"/>
      <c r="S61" s="232"/>
      <c r="T61" s="231"/>
      <c r="U61" s="231"/>
      <c r="V61" s="231"/>
      <c r="W61" s="231"/>
      <c r="X61" s="231"/>
      <c r="Y61" s="235"/>
      <c r="Z61" s="235"/>
      <c r="AA61" s="235"/>
      <c r="AB61" s="235"/>
      <c r="AC61" s="235"/>
      <c r="AD61" s="231"/>
      <c r="AE61" s="235"/>
      <c r="AF61" s="235"/>
      <c r="AG61" s="235"/>
      <c r="AH61" s="235"/>
      <c r="AI61" s="235"/>
      <c r="AJ61" s="235"/>
      <c r="AK61" s="235"/>
      <c r="AL61" s="235"/>
      <c r="AM61" s="235"/>
      <c r="AN61" s="235"/>
      <c r="AO61" s="235"/>
      <c r="AP61" s="235"/>
      <c r="AQ61" s="235"/>
      <c r="AR61" s="235"/>
      <c r="AS61" s="235"/>
      <c r="AT61" s="235"/>
      <c r="AU61" s="235"/>
      <c r="AV61" s="235"/>
      <c r="AW61" s="231"/>
      <c r="AX61" s="231"/>
      <c r="AY61" s="231"/>
      <c r="AZ61" s="231"/>
      <c r="BI61" s="541"/>
      <c r="BJ61" s="548"/>
      <c r="BK61" s="231"/>
      <c r="BL61" s="231"/>
      <c r="BM61" s="231"/>
      <c r="BN61" s="231"/>
      <c r="BO61" s="231"/>
      <c r="BP61" s="231"/>
      <c r="BQ61" s="231"/>
      <c r="BR61" s="231"/>
      <c r="BS61" s="231"/>
      <c r="BT61" s="231"/>
    </row>
    <row r="62" spans="13:72" x14ac:dyDescent="0.25">
      <c r="M62" s="231"/>
      <c r="N62" s="231"/>
      <c r="O62" s="231"/>
      <c r="P62" s="234"/>
      <c r="Q62" s="231"/>
      <c r="R62" s="231"/>
      <c r="S62" s="232"/>
      <c r="T62" s="231"/>
      <c r="U62" s="231"/>
      <c r="V62" s="231"/>
      <c r="W62" s="231"/>
      <c r="X62" s="231"/>
      <c r="Y62" s="235"/>
      <c r="Z62" s="235"/>
      <c r="AA62" s="235"/>
      <c r="AB62" s="235"/>
      <c r="AC62" s="235"/>
      <c r="AD62" s="231"/>
      <c r="AE62" s="235"/>
      <c r="AF62" s="235"/>
      <c r="AG62" s="235"/>
      <c r="AH62" s="235"/>
      <c r="AI62" s="235"/>
      <c r="AJ62" s="235"/>
      <c r="AK62" s="235"/>
      <c r="AL62" s="235"/>
      <c r="AM62" s="235"/>
      <c r="AN62" s="235"/>
      <c r="AO62" s="235"/>
      <c r="AP62" s="235"/>
      <c r="AQ62" s="235"/>
      <c r="AR62" s="235"/>
      <c r="AS62" s="235"/>
      <c r="AT62" s="235"/>
      <c r="AU62" s="235"/>
      <c r="AV62" s="235"/>
      <c r="AW62" s="231"/>
      <c r="AX62" s="231"/>
      <c r="AY62" s="231"/>
      <c r="AZ62" s="231"/>
      <c r="BI62" s="541"/>
      <c r="BJ62" s="548"/>
      <c r="BK62" s="231"/>
      <c r="BL62" s="231"/>
      <c r="BM62" s="231"/>
      <c r="BN62" s="231"/>
      <c r="BO62" s="231"/>
      <c r="BP62" s="231"/>
      <c r="BQ62" s="231"/>
      <c r="BR62" s="231"/>
      <c r="BS62" s="231"/>
      <c r="BT62" s="231"/>
    </row>
    <row r="63" spans="13:72" x14ac:dyDescent="0.25">
      <c r="M63" s="231"/>
      <c r="N63" s="231"/>
      <c r="O63" s="231"/>
      <c r="P63" s="234"/>
      <c r="Q63" s="231"/>
      <c r="R63" s="231"/>
      <c r="S63" s="232"/>
      <c r="T63" s="231"/>
      <c r="U63" s="231"/>
      <c r="V63" s="231"/>
      <c r="W63" s="231"/>
      <c r="X63" s="231"/>
      <c r="Y63" s="235"/>
      <c r="Z63" s="235"/>
      <c r="AA63" s="235"/>
      <c r="AB63" s="235"/>
      <c r="AC63" s="235"/>
      <c r="AD63" s="231"/>
      <c r="AE63" s="235"/>
      <c r="AF63" s="235"/>
      <c r="AG63" s="235"/>
      <c r="AH63" s="235"/>
      <c r="AI63" s="235"/>
      <c r="AJ63" s="235"/>
      <c r="AK63" s="235"/>
      <c r="AL63" s="235"/>
      <c r="AM63" s="235"/>
      <c r="AN63" s="235"/>
      <c r="AO63" s="235"/>
      <c r="AP63" s="235"/>
      <c r="AQ63" s="235"/>
      <c r="AR63" s="235"/>
      <c r="AS63" s="235"/>
      <c r="AT63" s="235"/>
      <c r="AU63" s="235"/>
      <c r="AV63" s="235"/>
      <c r="AW63" s="231"/>
      <c r="AX63" s="231"/>
      <c r="AY63" s="231"/>
      <c r="AZ63" s="231"/>
      <c r="BI63" s="541"/>
      <c r="BJ63" s="548"/>
      <c r="BK63" s="231"/>
      <c r="BL63" s="231"/>
      <c r="BM63" s="231"/>
      <c r="BN63" s="231"/>
      <c r="BO63" s="231"/>
      <c r="BP63" s="231"/>
      <c r="BQ63" s="231"/>
      <c r="BR63" s="231"/>
      <c r="BS63" s="231"/>
      <c r="BT63" s="231"/>
    </row>
    <row r="64" spans="13:72" x14ac:dyDescent="0.25">
      <c r="M64" s="231"/>
      <c r="N64" s="231"/>
      <c r="O64" s="231"/>
      <c r="P64" s="234"/>
      <c r="Q64" s="231"/>
      <c r="R64" s="231"/>
      <c r="S64" s="232"/>
      <c r="T64" s="231"/>
      <c r="U64" s="231"/>
      <c r="V64" s="231"/>
      <c r="W64" s="231"/>
      <c r="X64" s="231"/>
      <c r="Y64" s="235"/>
      <c r="Z64" s="235"/>
      <c r="AA64" s="235"/>
      <c r="AB64" s="235"/>
      <c r="AC64" s="235"/>
      <c r="AD64" s="231"/>
      <c r="AE64" s="235"/>
      <c r="AF64" s="235"/>
      <c r="AG64" s="235"/>
      <c r="AH64" s="235"/>
      <c r="AI64" s="235"/>
      <c r="AJ64" s="235"/>
      <c r="AK64" s="235"/>
      <c r="AL64" s="235"/>
      <c r="AM64" s="235"/>
      <c r="AN64" s="235"/>
      <c r="AO64" s="235"/>
      <c r="AP64" s="235"/>
      <c r="AQ64" s="235"/>
      <c r="AR64" s="235"/>
      <c r="AS64" s="235"/>
      <c r="AT64" s="235"/>
      <c r="AU64" s="235"/>
      <c r="AV64" s="235"/>
      <c r="AW64" s="231"/>
      <c r="AX64" s="231"/>
      <c r="AY64" s="231"/>
      <c r="AZ64" s="231"/>
      <c r="BI64" s="541"/>
      <c r="BJ64" s="548"/>
      <c r="BK64" s="231"/>
      <c r="BL64" s="231"/>
      <c r="BM64" s="231"/>
      <c r="BN64" s="231"/>
      <c r="BO64" s="231"/>
      <c r="BP64" s="231"/>
      <c r="BQ64" s="231"/>
      <c r="BR64" s="231"/>
      <c r="BS64" s="231"/>
      <c r="BT64" s="231"/>
    </row>
    <row r="65" spans="13:72" x14ac:dyDescent="0.25">
      <c r="M65" s="231"/>
      <c r="N65" s="231"/>
      <c r="O65" s="231"/>
      <c r="P65" s="234"/>
      <c r="Q65" s="231"/>
      <c r="R65" s="231"/>
      <c r="S65" s="232"/>
      <c r="T65" s="231"/>
      <c r="U65" s="231"/>
      <c r="V65" s="231"/>
      <c r="W65" s="231"/>
      <c r="X65" s="231"/>
      <c r="Y65" s="235"/>
      <c r="Z65" s="235"/>
      <c r="AA65" s="235"/>
      <c r="AB65" s="235"/>
      <c r="AC65" s="235"/>
      <c r="AD65" s="231"/>
      <c r="AE65" s="235"/>
      <c r="AF65" s="235"/>
      <c r="AG65" s="235"/>
      <c r="AH65" s="235"/>
      <c r="AI65" s="235"/>
      <c r="AJ65" s="235"/>
      <c r="AK65" s="235"/>
      <c r="AL65" s="235"/>
      <c r="AM65" s="235"/>
      <c r="AN65" s="235"/>
      <c r="AO65" s="235"/>
      <c r="AP65" s="235"/>
      <c r="AQ65" s="235"/>
      <c r="AR65" s="235"/>
      <c r="AS65" s="235"/>
      <c r="AT65" s="235"/>
      <c r="AU65" s="235"/>
      <c r="AV65" s="235"/>
      <c r="AW65" s="231"/>
      <c r="AX65" s="231"/>
      <c r="AY65" s="231"/>
      <c r="AZ65" s="231"/>
      <c r="BI65" s="541"/>
      <c r="BJ65" s="548"/>
      <c r="BK65" s="231"/>
      <c r="BL65" s="231"/>
      <c r="BM65" s="231"/>
      <c r="BN65" s="231"/>
      <c r="BO65" s="231"/>
      <c r="BP65" s="231"/>
      <c r="BQ65" s="231"/>
      <c r="BR65" s="231"/>
      <c r="BS65" s="231"/>
      <c r="BT65" s="231"/>
    </row>
    <row r="66" spans="13:72" x14ac:dyDescent="0.25">
      <c r="M66" s="231"/>
      <c r="N66" s="231"/>
      <c r="O66" s="231"/>
      <c r="P66" s="234"/>
      <c r="Q66" s="231"/>
      <c r="R66" s="231"/>
      <c r="S66" s="232"/>
      <c r="T66" s="231"/>
      <c r="U66" s="231"/>
      <c r="V66" s="231"/>
      <c r="W66" s="231"/>
      <c r="X66" s="231"/>
      <c r="Y66" s="235"/>
      <c r="Z66" s="235"/>
      <c r="AA66" s="235"/>
      <c r="AB66" s="235"/>
      <c r="AC66" s="235"/>
      <c r="AD66" s="231"/>
      <c r="AE66" s="235"/>
      <c r="AF66" s="235"/>
      <c r="AG66" s="235"/>
      <c r="AH66" s="235"/>
      <c r="AI66" s="235"/>
      <c r="AJ66" s="235"/>
      <c r="AK66" s="235"/>
      <c r="AL66" s="235"/>
      <c r="AM66" s="235"/>
      <c r="AN66" s="235"/>
      <c r="AO66" s="235"/>
      <c r="AP66" s="235"/>
      <c r="AQ66" s="235"/>
      <c r="AR66" s="235"/>
      <c r="AS66" s="235"/>
      <c r="AT66" s="235"/>
      <c r="AU66" s="235"/>
      <c r="AV66" s="235"/>
      <c r="AW66" s="231"/>
      <c r="AX66" s="231"/>
      <c r="AY66" s="231"/>
      <c r="AZ66" s="231"/>
      <c r="BI66" s="541"/>
      <c r="BJ66" s="548"/>
      <c r="BK66" s="231"/>
      <c r="BL66" s="231"/>
      <c r="BM66" s="231"/>
      <c r="BN66" s="231"/>
      <c r="BO66" s="231"/>
      <c r="BP66" s="231"/>
      <c r="BQ66" s="231"/>
      <c r="BR66" s="231"/>
      <c r="BS66" s="231"/>
      <c r="BT66" s="231"/>
    </row>
    <row r="67" spans="13:72" x14ac:dyDescent="0.25">
      <c r="M67" s="231"/>
      <c r="N67" s="231"/>
      <c r="O67" s="231"/>
      <c r="P67" s="234"/>
      <c r="Q67" s="231"/>
      <c r="R67" s="231"/>
      <c r="S67" s="232"/>
      <c r="T67" s="231"/>
      <c r="U67" s="231"/>
      <c r="V67" s="231"/>
      <c r="W67" s="231"/>
      <c r="X67" s="231"/>
      <c r="Y67" s="235"/>
      <c r="Z67" s="235"/>
      <c r="AA67" s="235"/>
      <c r="AB67" s="235"/>
      <c r="AC67" s="235"/>
      <c r="AD67" s="231"/>
      <c r="AE67" s="235"/>
      <c r="AF67" s="235"/>
      <c r="AG67" s="235"/>
      <c r="AH67" s="235"/>
      <c r="AI67" s="235"/>
      <c r="AJ67" s="235"/>
      <c r="AK67" s="235"/>
      <c r="AL67" s="235"/>
      <c r="AM67" s="235"/>
      <c r="AN67" s="235"/>
      <c r="AO67" s="235"/>
      <c r="AP67" s="235"/>
      <c r="AQ67" s="235"/>
      <c r="AR67" s="235"/>
      <c r="AS67" s="235"/>
      <c r="AT67" s="235"/>
      <c r="AU67" s="235"/>
      <c r="AV67" s="235"/>
      <c r="AW67" s="231"/>
      <c r="AX67" s="231"/>
      <c r="AY67" s="231"/>
      <c r="AZ67" s="231"/>
      <c r="BI67" s="541"/>
      <c r="BJ67" s="548"/>
      <c r="BK67" s="231"/>
      <c r="BL67" s="231"/>
      <c r="BM67" s="231"/>
      <c r="BN67" s="231"/>
      <c r="BO67" s="231"/>
      <c r="BP67" s="231"/>
      <c r="BQ67" s="231"/>
      <c r="BR67" s="231"/>
      <c r="BS67" s="231"/>
      <c r="BT67" s="231"/>
    </row>
    <row r="68" spans="13:72" x14ac:dyDescent="0.25">
      <c r="M68" s="231"/>
      <c r="N68" s="231"/>
      <c r="O68" s="231"/>
      <c r="P68" s="234"/>
      <c r="Q68" s="231"/>
      <c r="R68" s="231"/>
      <c r="S68" s="232"/>
      <c r="T68" s="231"/>
      <c r="U68" s="231"/>
      <c r="V68" s="231"/>
      <c r="W68" s="231"/>
      <c r="X68" s="231"/>
      <c r="Y68" s="235"/>
      <c r="Z68" s="235"/>
      <c r="AA68" s="235"/>
      <c r="AB68" s="235"/>
      <c r="AC68" s="235"/>
      <c r="AD68" s="231"/>
      <c r="AE68" s="235"/>
      <c r="AF68" s="235"/>
      <c r="AG68" s="235"/>
      <c r="AH68" s="235"/>
      <c r="AI68" s="235"/>
      <c r="AJ68" s="235"/>
      <c r="AK68" s="235"/>
      <c r="AL68" s="235"/>
      <c r="AM68" s="235"/>
      <c r="AN68" s="235"/>
      <c r="AO68" s="235"/>
      <c r="AP68" s="235"/>
      <c r="AQ68" s="235"/>
      <c r="AR68" s="235"/>
      <c r="AS68" s="235"/>
      <c r="AT68" s="235"/>
      <c r="AU68" s="235"/>
      <c r="AV68" s="235"/>
      <c r="AW68" s="231"/>
      <c r="AX68" s="231"/>
      <c r="AY68" s="231"/>
      <c r="AZ68" s="231"/>
      <c r="BI68" s="541"/>
      <c r="BJ68" s="548"/>
      <c r="BK68" s="231"/>
      <c r="BL68" s="231"/>
      <c r="BM68" s="231"/>
      <c r="BN68" s="231"/>
      <c r="BO68" s="231"/>
      <c r="BP68" s="231"/>
      <c r="BQ68" s="231"/>
      <c r="BR68" s="231"/>
      <c r="BS68" s="231"/>
      <c r="BT68" s="231"/>
    </row>
    <row r="69" spans="13:72" x14ac:dyDescent="0.25">
      <c r="M69" s="231"/>
      <c r="N69" s="231"/>
      <c r="O69" s="231"/>
      <c r="P69" s="234"/>
      <c r="Q69" s="231"/>
      <c r="R69" s="231"/>
      <c r="S69" s="232"/>
      <c r="T69" s="231"/>
      <c r="U69" s="231"/>
      <c r="V69" s="231"/>
      <c r="W69" s="231"/>
      <c r="X69" s="231"/>
      <c r="Y69" s="235"/>
      <c r="Z69" s="235"/>
      <c r="AA69" s="235"/>
      <c r="AB69" s="235"/>
      <c r="AC69" s="235"/>
      <c r="AD69" s="231"/>
      <c r="AE69" s="235"/>
      <c r="AF69" s="235"/>
      <c r="AG69" s="235"/>
      <c r="AH69" s="235"/>
      <c r="AI69" s="235"/>
      <c r="AJ69" s="235"/>
      <c r="AK69" s="235"/>
      <c r="AL69" s="235"/>
      <c r="AM69" s="235"/>
      <c r="AN69" s="235"/>
      <c r="AO69" s="235"/>
      <c r="AP69" s="235"/>
      <c r="AQ69" s="235"/>
      <c r="AR69" s="235"/>
      <c r="AS69" s="235"/>
      <c r="AT69" s="235"/>
      <c r="AU69" s="235"/>
      <c r="AV69" s="235"/>
      <c r="AW69" s="231"/>
      <c r="AX69" s="231"/>
      <c r="AY69" s="231"/>
      <c r="AZ69" s="231"/>
      <c r="BI69" s="541"/>
      <c r="BJ69" s="548"/>
      <c r="BK69" s="231"/>
      <c r="BL69" s="231"/>
      <c r="BM69" s="231"/>
      <c r="BN69" s="231"/>
      <c r="BO69" s="231"/>
      <c r="BP69" s="231"/>
      <c r="BQ69" s="231"/>
      <c r="BR69" s="231"/>
      <c r="BS69" s="231"/>
      <c r="BT69" s="231"/>
    </row>
    <row r="70" spans="13:72" x14ac:dyDescent="0.25">
      <c r="M70" s="231"/>
      <c r="N70" s="231"/>
      <c r="O70" s="231"/>
      <c r="P70" s="234"/>
      <c r="Q70" s="231"/>
      <c r="R70" s="231"/>
      <c r="S70" s="232"/>
      <c r="T70" s="231"/>
      <c r="U70" s="231"/>
      <c r="V70" s="231"/>
      <c r="W70" s="231"/>
      <c r="X70" s="231"/>
      <c r="Y70" s="235"/>
      <c r="Z70" s="235"/>
      <c r="AA70" s="235"/>
      <c r="AB70" s="235"/>
      <c r="AC70" s="235"/>
      <c r="AD70" s="231"/>
      <c r="AE70" s="235"/>
      <c r="AF70" s="235"/>
      <c r="AG70" s="235"/>
      <c r="AH70" s="235"/>
      <c r="AI70" s="235"/>
      <c r="AJ70" s="235"/>
      <c r="AK70" s="235"/>
      <c r="AL70" s="235"/>
      <c r="AM70" s="235"/>
      <c r="AN70" s="235"/>
      <c r="AO70" s="235"/>
      <c r="AP70" s="235"/>
      <c r="AQ70" s="235"/>
      <c r="AR70" s="235"/>
      <c r="AS70" s="235"/>
      <c r="AT70" s="235"/>
      <c r="AU70" s="235"/>
      <c r="AV70" s="235"/>
      <c r="AW70" s="231"/>
      <c r="AX70" s="231"/>
      <c r="AY70" s="231"/>
      <c r="AZ70" s="231"/>
      <c r="BI70" s="541"/>
      <c r="BJ70" s="548"/>
      <c r="BK70" s="231"/>
      <c r="BL70" s="231"/>
      <c r="BM70" s="231"/>
      <c r="BN70" s="231"/>
      <c r="BO70" s="231"/>
      <c r="BP70" s="231"/>
      <c r="BQ70" s="231"/>
      <c r="BR70" s="231"/>
      <c r="BS70" s="231"/>
      <c r="BT70" s="231"/>
    </row>
    <row r="71" spans="13:72" x14ac:dyDescent="0.25">
      <c r="M71" s="231"/>
      <c r="N71" s="231"/>
      <c r="O71" s="231"/>
      <c r="P71" s="234"/>
      <c r="Q71" s="231"/>
      <c r="R71" s="231"/>
      <c r="S71" s="232"/>
      <c r="T71" s="231"/>
      <c r="U71" s="231"/>
      <c r="V71" s="231"/>
      <c r="W71" s="231"/>
      <c r="X71" s="231"/>
      <c r="Y71" s="235"/>
      <c r="Z71" s="235"/>
      <c r="AA71" s="235"/>
      <c r="AB71" s="235"/>
      <c r="AC71" s="235"/>
      <c r="AD71" s="231"/>
      <c r="AE71" s="235"/>
      <c r="AF71" s="235"/>
      <c r="AG71" s="235"/>
      <c r="AH71" s="235"/>
      <c r="AI71" s="235"/>
      <c r="AJ71" s="235"/>
      <c r="AK71" s="235"/>
      <c r="AL71" s="235"/>
      <c r="AM71" s="235"/>
      <c r="AN71" s="235"/>
      <c r="AO71" s="235"/>
      <c r="AP71" s="235"/>
      <c r="AQ71" s="235"/>
      <c r="AR71" s="235"/>
      <c r="AS71" s="235"/>
      <c r="AT71" s="235"/>
      <c r="AU71" s="235"/>
      <c r="AV71" s="235"/>
      <c r="AW71" s="231"/>
      <c r="AX71" s="231"/>
      <c r="AY71" s="231"/>
      <c r="AZ71" s="231"/>
      <c r="BI71" s="541"/>
      <c r="BJ71" s="548"/>
      <c r="BK71" s="231"/>
      <c r="BL71" s="231"/>
      <c r="BM71" s="231"/>
      <c r="BN71" s="231"/>
      <c r="BO71" s="231"/>
      <c r="BP71" s="231"/>
      <c r="BQ71" s="231"/>
      <c r="BR71" s="231"/>
      <c r="BS71" s="231"/>
      <c r="BT71" s="231"/>
    </row>
    <row r="72" spans="13:72" x14ac:dyDescent="0.25">
      <c r="M72" s="231"/>
      <c r="N72" s="231"/>
      <c r="O72" s="231"/>
      <c r="P72" s="234"/>
      <c r="Q72" s="231"/>
      <c r="R72" s="231"/>
      <c r="S72" s="232"/>
      <c r="T72" s="231"/>
      <c r="U72" s="231"/>
      <c r="V72" s="231"/>
      <c r="W72" s="231"/>
      <c r="X72" s="231"/>
      <c r="Y72" s="235"/>
      <c r="Z72" s="235"/>
      <c r="AA72" s="235"/>
      <c r="AB72" s="235"/>
      <c r="AC72" s="235"/>
      <c r="AD72" s="231"/>
      <c r="AE72" s="235"/>
      <c r="AF72" s="235"/>
      <c r="AG72" s="235"/>
      <c r="AH72" s="235"/>
      <c r="AI72" s="235"/>
      <c r="AJ72" s="235"/>
      <c r="AK72" s="235"/>
      <c r="AL72" s="235"/>
      <c r="AM72" s="235"/>
      <c r="AN72" s="235"/>
      <c r="AO72" s="235"/>
      <c r="AP72" s="235"/>
      <c r="AQ72" s="235"/>
      <c r="AR72" s="235"/>
      <c r="AS72" s="235"/>
      <c r="AT72" s="235"/>
      <c r="AU72" s="235"/>
      <c r="AV72" s="235"/>
      <c r="AW72" s="231"/>
      <c r="AX72" s="231"/>
      <c r="AY72" s="231"/>
      <c r="AZ72" s="231"/>
      <c r="BI72" s="541"/>
      <c r="BJ72" s="548"/>
      <c r="BK72" s="231"/>
      <c r="BL72" s="231"/>
      <c r="BM72" s="231"/>
      <c r="BN72" s="231"/>
      <c r="BO72" s="231"/>
      <c r="BP72" s="231"/>
      <c r="BQ72" s="231"/>
      <c r="BR72" s="231"/>
      <c r="BS72" s="231"/>
      <c r="BT72" s="231"/>
    </row>
    <row r="73" spans="13:72" x14ac:dyDescent="0.25">
      <c r="M73" s="231"/>
      <c r="N73" s="231"/>
      <c r="O73" s="231"/>
      <c r="P73" s="234"/>
      <c r="Q73" s="231"/>
      <c r="R73" s="231"/>
      <c r="S73" s="232"/>
      <c r="T73" s="231"/>
      <c r="U73" s="231"/>
      <c r="V73" s="231"/>
      <c r="W73" s="231"/>
      <c r="X73" s="231"/>
      <c r="Y73" s="235"/>
      <c r="Z73" s="235"/>
      <c r="AA73" s="235"/>
      <c r="AB73" s="235"/>
      <c r="AC73" s="235"/>
      <c r="AD73" s="231"/>
      <c r="AE73" s="235"/>
      <c r="AF73" s="235"/>
      <c r="AG73" s="235"/>
      <c r="AH73" s="235"/>
      <c r="AI73" s="235"/>
      <c r="AJ73" s="235"/>
      <c r="AK73" s="235"/>
      <c r="AL73" s="235"/>
      <c r="AM73" s="235"/>
      <c r="AN73" s="235"/>
      <c r="AO73" s="235"/>
      <c r="AP73" s="235"/>
      <c r="AQ73" s="235"/>
      <c r="AR73" s="235"/>
      <c r="AS73" s="235"/>
      <c r="AT73" s="235"/>
      <c r="AU73" s="235"/>
      <c r="AV73" s="235"/>
      <c r="AW73" s="231"/>
      <c r="AX73" s="231"/>
      <c r="AY73" s="231"/>
      <c r="AZ73" s="231"/>
      <c r="BI73" s="541"/>
      <c r="BJ73" s="548"/>
      <c r="BK73" s="231"/>
      <c r="BL73" s="231"/>
      <c r="BM73" s="231"/>
      <c r="BN73" s="231"/>
      <c r="BO73" s="231"/>
      <c r="BP73" s="231"/>
      <c r="BQ73" s="231"/>
      <c r="BR73" s="231"/>
      <c r="BS73" s="231"/>
      <c r="BT73" s="231"/>
    </row>
    <row r="74" spans="13:72" x14ac:dyDescent="0.25">
      <c r="M74" s="231"/>
      <c r="N74" s="231"/>
      <c r="O74" s="231"/>
      <c r="P74" s="234"/>
      <c r="Q74" s="231"/>
      <c r="R74" s="231"/>
      <c r="S74" s="232"/>
      <c r="T74" s="231"/>
      <c r="U74" s="231"/>
      <c r="V74" s="231"/>
      <c r="W74" s="231"/>
      <c r="X74" s="231"/>
      <c r="Y74" s="235"/>
      <c r="Z74" s="235"/>
      <c r="AA74" s="235"/>
      <c r="AB74" s="235"/>
      <c r="AC74" s="235"/>
      <c r="AD74" s="231"/>
      <c r="AE74" s="235"/>
      <c r="AF74" s="235"/>
      <c r="AG74" s="235"/>
      <c r="AH74" s="235"/>
      <c r="AI74" s="235"/>
      <c r="AJ74" s="235"/>
      <c r="AK74" s="235"/>
      <c r="AL74" s="235"/>
      <c r="AM74" s="235"/>
      <c r="AN74" s="235"/>
      <c r="AO74" s="235"/>
      <c r="AP74" s="235"/>
      <c r="AQ74" s="235"/>
      <c r="AR74" s="235"/>
      <c r="AS74" s="235"/>
      <c r="AT74" s="235"/>
      <c r="AU74" s="235"/>
      <c r="AV74" s="235"/>
      <c r="AW74" s="231"/>
      <c r="AX74" s="231"/>
      <c r="AY74" s="231"/>
      <c r="AZ74" s="231"/>
      <c r="BI74" s="541"/>
      <c r="BJ74" s="548"/>
      <c r="BK74" s="231"/>
      <c r="BL74" s="231"/>
      <c r="BM74" s="231"/>
      <c r="BN74" s="231"/>
      <c r="BO74" s="231"/>
      <c r="BP74" s="231"/>
      <c r="BQ74" s="231"/>
      <c r="BR74" s="231"/>
      <c r="BS74" s="231"/>
      <c r="BT74" s="231"/>
    </row>
    <row r="75" spans="13:72" x14ac:dyDescent="0.25">
      <c r="M75" s="231"/>
      <c r="N75" s="231"/>
      <c r="O75" s="231"/>
      <c r="P75" s="234"/>
      <c r="Q75" s="231"/>
      <c r="R75" s="231"/>
      <c r="S75" s="232"/>
      <c r="T75" s="231"/>
      <c r="U75" s="231"/>
      <c r="V75" s="231"/>
      <c r="W75" s="231"/>
      <c r="X75" s="231"/>
      <c r="Y75" s="235"/>
      <c r="Z75" s="235"/>
      <c r="AA75" s="235"/>
      <c r="AB75" s="235"/>
      <c r="AC75" s="235"/>
      <c r="AD75" s="231"/>
      <c r="AE75" s="235"/>
      <c r="AF75" s="235"/>
      <c r="AG75" s="235"/>
      <c r="AH75" s="235"/>
      <c r="AI75" s="235"/>
      <c r="AJ75" s="235"/>
      <c r="AK75" s="235"/>
      <c r="AL75" s="235"/>
      <c r="AM75" s="235"/>
      <c r="AN75" s="235"/>
      <c r="AO75" s="235"/>
      <c r="AP75" s="235"/>
      <c r="AQ75" s="235"/>
      <c r="AR75" s="235"/>
      <c r="AS75" s="235"/>
      <c r="AT75" s="235"/>
      <c r="AU75" s="235"/>
      <c r="AV75" s="235"/>
      <c r="AW75" s="231"/>
      <c r="AX75" s="231"/>
      <c r="AY75" s="231"/>
      <c r="AZ75" s="231"/>
      <c r="BI75" s="541"/>
      <c r="BJ75" s="548"/>
      <c r="BK75" s="231"/>
      <c r="BL75" s="231"/>
      <c r="BM75" s="231"/>
      <c r="BN75" s="231"/>
      <c r="BO75" s="231"/>
      <c r="BP75" s="231"/>
      <c r="BQ75" s="231"/>
      <c r="BR75" s="231"/>
      <c r="BS75" s="231"/>
      <c r="BT75" s="231"/>
    </row>
    <row r="76" spans="13:72" x14ac:dyDescent="0.25">
      <c r="M76" s="231"/>
      <c r="N76" s="231"/>
      <c r="O76" s="231"/>
      <c r="P76" s="234"/>
      <c r="Q76" s="231"/>
      <c r="R76" s="231"/>
      <c r="S76" s="232"/>
      <c r="T76" s="231"/>
      <c r="U76" s="231"/>
      <c r="V76" s="231"/>
      <c r="W76" s="231"/>
      <c r="X76" s="231"/>
      <c r="Y76" s="235"/>
      <c r="Z76" s="235"/>
      <c r="AA76" s="235"/>
      <c r="AB76" s="235"/>
      <c r="AC76" s="235"/>
      <c r="AD76" s="231"/>
      <c r="AE76" s="235"/>
      <c r="AF76" s="235"/>
      <c r="AG76" s="235"/>
      <c r="AH76" s="235"/>
      <c r="AI76" s="235"/>
      <c r="AJ76" s="235"/>
      <c r="AK76" s="235"/>
      <c r="AL76" s="235"/>
      <c r="AM76" s="235"/>
      <c r="AN76" s="235"/>
      <c r="AO76" s="235"/>
      <c r="AP76" s="235"/>
      <c r="AQ76" s="235"/>
      <c r="AR76" s="235"/>
      <c r="AS76" s="235"/>
      <c r="AT76" s="235"/>
      <c r="AU76" s="235"/>
      <c r="AV76" s="235"/>
      <c r="AW76" s="231"/>
      <c r="AX76" s="231"/>
      <c r="AY76" s="231"/>
      <c r="AZ76" s="231"/>
      <c r="BI76" s="541"/>
      <c r="BJ76" s="548"/>
      <c r="BK76" s="231"/>
      <c r="BL76" s="231"/>
      <c r="BM76" s="231"/>
      <c r="BN76" s="231"/>
      <c r="BO76" s="231"/>
      <c r="BP76" s="231"/>
      <c r="BQ76" s="231"/>
      <c r="BR76" s="231"/>
      <c r="BS76" s="231"/>
      <c r="BT76" s="231"/>
    </row>
    <row r="77" spans="13:72" x14ac:dyDescent="0.25">
      <c r="M77" s="231"/>
      <c r="N77" s="231"/>
      <c r="O77" s="231"/>
      <c r="P77" s="234"/>
      <c r="Q77" s="231"/>
      <c r="R77" s="231"/>
      <c r="S77" s="232"/>
      <c r="T77" s="231"/>
      <c r="U77" s="231"/>
      <c r="V77" s="231"/>
      <c r="W77" s="231"/>
      <c r="X77" s="231"/>
      <c r="Y77" s="235"/>
      <c r="Z77" s="235"/>
      <c r="AA77" s="235"/>
      <c r="AB77" s="235"/>
      <c r="AC77" s="235"/>
      <c r="AD77" s="231"/>
      <c r="AE77" s="235"/>
      <c r="AF77" s="235"/>
      <c r="AG77" s="235"/>
      <c r="AH77" s="235"/>
      <c r="AI77" s="235"/>
      <c r="AJ77" s="235"/>
      <c r="AK77" s="235"/>
      <c r="AL77" s="235"/>
      <c r="AM77" s="235"/>
      <c r="AN77" s="235"/>
      <c r="AO77" s="235"/>
      <c r="AP77" s="235"/>
      <c r="AQ77" s="235"/>
      <c r="AR77" s="235"/>
      <c r="AS77" s="235"/>
      <c r="AT77" s="235"/>
      <c r="AU77" s="235"/>
      <c r="AV77" s="235"/>
      <c r="AW77" s="231"/>
      <c r="AX77" s="231"/>
      <c r="AY77" s="231"/>
      <c r="AZ77" s="231"/>
      <c r="BI77" s="541"/>
      <c r="BJ77" s="548"/>
      <c r="BK77" s="231"/>
      <c r="BL77" s="231"/>
      <c r="BM77" s="231"/>
      <c r="BN77" s="231"/>
      <c r="BO77" s="231"/>
      <c r="BP77" s="231"/>
      <c r="BQ77" s="231"/>
      <c r="BR77" s="231"/>
      <c r="BS77" s="231"/>
      <c r="BT77" s="231"/>
    </row>
    <row r="78" spans="13:72" x14ac:dyDescent="0.25">
      <c r="M78" s="231"/>
      <c r="N78" s="231"/>
      <c r="O78" s="231"/>
      <c r="P78" s="234"/>
      <c r="Q78" s="231"/>
      <c r="R78" s="231"/>
      <c r="S78" s="232"/>
      <c r="T78" s="231"/>
      <c r="U78" s="231"/>
      <c r="V78" s="231"/>
      <c r="W78" s="231"/>
      <c r="X78" s="231"/>
      <c r="Y78" s="235"/>
      <c r="Z78" s="235"/>
      <c r="AA78" s="235"/>
      <c r="AB78" s="235"/>
      <c r="AC78" s="235"/>
      <c r="AD78" s="231"/>
      <c r="AE78" s="235"/>
      <c r="AF78" s="235"/>
      <c r="AG78" s="235"/>
      <c r="AH78" s="235"/>
      <c r="AI78" s="235"/>
      <c r="AJ78" s="235"/>
      <c r="AK78" s="235"/>
      <c r="AL78" s="235"/>
      <c r="AM78" s="235"/>
      <c r="AN78" s="235"/>
      <c r="AO78" s="235"/>
      <c r="AP78" s="235"/>
      <c r="AQ78" s="235"/>
      <c r="AR78" s="235"/>
      <c r="AS78" s="235"/>
      <c r="AT78" s="235"/>
      <c r="AU78" s="235"/>
      <c r="AV78" s="235"/>
      <c r="AW78" s="231"/>
      <c r="AX78" s="231"/>
      <c r="AY78" s="231"/>
      <c r="AZ78" s="231"/>
      <c r="BI78" s="541"/>
      <c r="BJ78" s="548"/>
      <c r="BK78" s="231"/>
      <c r="BL78" s="231"/>
      <c r="BM78" s="231"/>
      <c r="BN78" s="231"/>
      <c r="BO78" s="231"/>
      <c r="BP78" s="231"/>
      <c r="BQ78" s="231"/>
      <c r="BR78" s="231"/>
      <c r="BS78" s="231"/>
      <c r="BT78" s="231"/>
    </row>
    <row r="79" spans="13:72" x14ac:dyDescent="0.25">
      <c r="M79" s="231"/>
      <c r="N79" s="231"/>
      <c r="O79" s="231"/>
      <c r="P79" s="234"/>
      <c r="Q79" s="231"/>
      <c r="R79" s="231"/>
      <c r="S79" s="232"/>
      <c r="T79" s="231"/>
      <c r="U79" s="231"/>
      <c r="V79" s="231"/>
      <c r="W79" s="231"/>
      <c r="X79" s="231"/>
      <c r="Y79" s="235"/>
      <c r="Z79" s="235"/>
      <c r="AA79" s="235"/>
      <c r="AB79" s="235"/>
      <c r="AC79" s="235"/>
      <c r="AD79" s="231"/>
      <c r="AE79" s="235"/>
      <c r="AF79" s="235"/>
      <c r="AG79" s="235"/>
      <c r="AH79" s="235"/>
      <c r="AI79" s="235"/>
      <c r="AJ79" s="235"/>
      <c r="AK79" s="235"/>
      <c r="AL79" s="235"/>
      <c r="AM79" s="235"/>
      <c r="AN79" s="235"/>
      <c r="AO79" s="235"/>
      <c r="AP79" s="235"/>
      <c r="AQ79" s="235"/>
      <c r="AR79" s="235"/>
      <c r="AS79" s="235"/>
      <c r="AT79" s="235"/>
      <c r="AU79" s="235"/>
      <c r="AV79" s="235"/>
      <c r="AW79" s="231"/>
      <c r="AX79" s="231"/>
      <c r="AY79" s="231"/>
      <c r="AZ79" s="231"/>
      <c r="BI79" s="541"/>
      <c r="BJ79" s="548"/>
      <c r="BK79" s="231"/>
      <c r="BL79" s="231"/>
      <c r="BM79" s="231"/>
      <c r="BN79" s="231"/>
      <c r="BO79" s="231"/>
      <c r="BP79" s="231"/>
      <c r="BQ79" s="231"/>
      <c r="BR79" s="231"/>
      <c r="BS79" s="231"/>
      <c r="BT79" s="231"/>
    </row>
    <row r="80" spans="13:72" x14ac:dyDescent="0.25">
      <c r="M80" s="231"/>
      <c r="N80" s="231"/>
      <c r="O80" s="231"/>
      <c r="P80" s="234"/>
      <c r="Q80" s="231"/>
      <c r="R80" s="231"/>
      <c r="S80" s="232"/>
      <c r="T80" s="231"/>
      <c r="U80" s="231"/>
      <c r="V80" s="231"/>
      <c r="W80" s="231"/>
      <c r="X80" s="231"/>
      <c r="Y80" s="235"/>
      <c r="Z80" s="235"/>
      <c r="AA80" s="235"/>
      <c r="AB80" s="235"/>
      <c r="AC80" s="235"/>
      <c r="AD80" s="231"/>
      <c r="AE80" s="235"/>
      <c r="AF80" s="235"/>
      <c r="AG80" s="235"/>
      <c r="AH80" s="235"/>
      <c r="AI80" s="235"/>
      <c r="AJ80" s="235"/>
      <c r="AK80" s="235"/>
      <c r="AL80" s="235"/>
      <c r="AM80" s="235"/>
      <c r="AN80" s="235"/>
      <c r="AO80" s="235"/>
      <c r="AP80" s="235"/>
      <c r="AQ80" s="235"/>
      <c r="AR80" s="235"/>
      <c r="AS80" s="235"/>
      <c r="AT80" s="235"/>
      <c r="AU80" s="235"/>
      <c r="AV80" s="235"/>
      <c r="AW80" s="231"/>
      <c r="AX80" s="231"/>
      <c r="AY80" s="231"/>
      <c r="AZ80" s="231"/>
      <c r="BI80" s="541"/>
      <c r="BJ80" s="548"/>
      <c r="BK80" s="231"/>
      <c r="BL80" s="231"/>
      <c r="BM80" s="231"/>
      <c r="BN80" s="231"/>
      <c r="BO80" s="231"/>
      <c r="BP80" s="231"/>
      <c r="BQ80" s="231"/>
      <c r="BR80" s="231"/>
      <c r="BS80" s="231"/>
      <c r="BT80" s="231"/>
    </row>
    <row r="81" spans="13:72" x14ac:dyDescent="0.25">
      <c r="M81" s="231"/>
      <c r="N81" s="231"/>
      <c r="O81" s="231"/>
      <c r="P81" s="234"/>
      <c r="Q81" s="231"/>
      <c r="R81" s="231"/>
      <c r="S81" s="232"/>
      <c r="T81" s="231"/>
      <c r="U81" s="231"/>
      <c r="V81" s="231"/>
      <c r="W81" s="231"/>
      <c r="X81" s="231"/>
      <c r="Y81" s="235"/>
      <c r="Z81" s="235"/>
      <c r="AA81" s="235"/>
      <c r="AB81" s="235"/>
      <c r="AC81" s="235"/>
      <c r="AD81" s="231"/>
      <c r="AE81" s="235"/>
      <c r="AF81" s="235"/>
      <c r="AG81" s="235"/>
      <c r="AH81" s="235"/>
      <c r="AI81" s="235"/>
      <c r="AJ81" s="235"/>
      <c r="AK81" s="235"/>
      <c r="AL81" s="235"/>
      <c r="AM81" s="235"/>
      <c r="AN81" s="235"/>
      <c r="AO81" s="235"/>
      <c r="AP81" s="235"/>
      <c r="AQ81" s="235"/>
      <c r="AR81" s="235"/>
      <c r="AS81" s="235"/>
      <c r="AT81" s="235"/>
      <c r="AU81" s="235"/>
      <c r="AV81" s="235"/>
      <c r="AW81" s="231"/>
      <c r="AX81" s="231"/>
      <c r="AY81" s="231"/>
      <c r="AZ81" s="231"/>
      <c r="BI81" s="541"/>
      <c r="BJ81" s="548"/>
      <c r="BK81" s="231"/>
      <c r="BL81" s="231"/>
      <c r="BM81" s="231"/>
      <c r="BN81" s="231"/>
      <c r="BO81" s="231"/>
      <c r="BP81" s="231"/>
      <c r="BQ81" s="231"/>
      <c r="BR81" s="231"/>
      <c r="BS81" s="231"/>
      <c r="BT81" s="231"/>
    </row>
    <row r="82" spans="13:72" x14ac:dyDescent="0.25">
      <c r="M82" s="231"/>
      <c r="N82" s="231"/>
      <c r="O82" s="231"/>
      <c r="P82" s="234"/>
      <c r="Q82" s="231"/>
      <c r="R82" s="231"/>
      <c r="S82" s="232"/>
      <c r="T82" s="231"/>
      <c r="U82" s="231"/>
      <c r="V82" s="231"/>
      <c r="W82" s="231"/>
      <c r="X82" s="231"/>
      <c r="Y82" s="235"/>
      <c r="Z82" s="235"/>
      <c r="AA82" s="235"/>
      <c r="AB82" s="235"/>
      <c r="AC82" s="235"/>
      <c r="AD82" s="231"/>
      <c r="AE82" s="235"/>
      <c r="AF82" s="235"/>
      <c r="AG82" s="235"/>
      <c r="AH82" s="235"/>
      <c r="AI82" s="235"/>
      <c r="AJ82" s="235"/>
      <c r="AK82" s="235"/>
      <c r="AL82" s="235"/>
      <c r="AM82" s="235"/>
      <c r="AN82" s="235"/>
      <c r="AO82" s="235"/>
      <c r="AP82" s="235"/>
      <c r="AQ82" s="235"/>
      <c r="AR82" s="235"/>
      <c r="AS82" s="235"/>
      <c r="AT82" s="235"/>
      <c r="AU82" s="235"/>
      <c r="AV82" s="235"/>
      <c r="AW82" s="231"/>
      <c r="AX82" s="231"/>
      <c r="AY82" s="231"/>
      <c r="AZ82" s="231"/>
      <c r="BI82" s="541"/>
      <c r="BJ82" s="548"/>
      <c r="BK82" s="231"/>
      <c r="BL82" s="231"/>
      <c r="BM82" s="231"/>
      <c r="BN82" s="231"/>
      <c r="BO82" s="231"/>
      <c r="BP82" s="231"/>
      <c r="BQ82" s="231"/>
      <c r="BR82" s="231"/>
      <c r="BS82" s="231"/>
      <c r="BT82" s="231"/>
    </row>
    <row r="83" spans="13:72" x14ac:dyDescent="0.25">
      <c r="M83" s="231"/>
      <c r="N83" s="231"/>
      <c r="O83" s="231"/>
      <c r="P83" s="234"/>
      <c r="Q83" s="231"/>
      <c r="R83" s="231"/>
      <c r="S83" s="232"/>
      <c r="T83" s="231"/>
      <c r="U83" s="231"/>
      <c r="V83" s="231"/>
      <c r="W83" s="231"/>
      <c r="X83" s="231"/>
      <c r="Y83" s="235"/>
      <c r="Z83" s="235"/>
      <c r="AA83" s="235"/>
      <c r="AB83" s="235"/>
      <c r="AC83" s="235"/>
      <c r="AD83" s="231"/>
      <c r="AE83" s="235"/>
      <c r="AF83" s="235"/>
      <c r="AG83" s="235"/>
      <c r="AH83" s="235"/>
      <c r="AI83" s="235"/>
      <c r="AJ83" s="235"/>
      <c r="AK83" s="235"/>
      <c r="AL83" s="235"/>
      <c r="AM83" s="235"/>
      <c r="AN83" s="235"/>
      <c r="AO83" s="235"/>
      <c r="AP83" s="235"/>
      <c r="AQ83" s="235"/>
      <c r="AR83" s="235"/>
      <c r="AS83" s="235"/>
      <c r="AT83" s="235"/>
      <c r="AU83" s="235"/>
      <c r="AV83" s="235"/>
      <c r="AW83" s="231"/>
      <c r="AX83" s="231"/>
      <c r="AY83" s="231"/>
      <c r="AZ83" s="231"/>
      <c r="BI83" s="541"/>
      <c r="BJ83" s="548"/>
      <c r="BK83" s="231"/>
      <c r="BL83" s="231"/>
      <c r="BM83" s="231"/>
      <c r="BN83" s="231"/>
      <c r="BO83" s="231"/>
      <c r="BP83" s="231"/>
      <c r="BQ83" s="231"/>
      <c r="BR83" s="231"/>
      <c r="BS83" s="231"/>
      <c r="BT83" s="231"/>
    </row>
    <row r="84" spans="13:72" x14ac:dyDescent="0.25">
      <c r="M84" s="231"/>
      <c r="N84" s="231"/>
      <c r="O84" s="231"/>
      <c r="P84" s="234"/>
      <c r="Q84" s="231"/>
      <c r="R84" s="231"/>
      <c r="S84" s="232"/>
      <c r="T84" s="231"/>
      <c r="U84" s="231"/>
      <c r="V84" s="231"/>
      <c r="W84" s="231"/>
      <c r="X84" s="231"/>
      <c r="Y84" s="235"/>
      <c r="Z84" s="235"/>
      <c r="AA84" s="235"/>
      <c r="AB84" s="235"/>
      <c r="AC84" s="235"/>
      <c r="AD84" s="231"/>
      <c r="AE84" s="235"/>
      <c r="AF84" s="235"/>
      <c r="AG84" s="235"/>
      <c r="AH84" s="235"/>
      <c r="AI84" s="235"/>
      <c r="AJ84" s="235"/>
      <c r="AK84" s="235"/>
      <c r="AL84" s="235"/>
      <c r="AM84" s="235"/>
      <c r="AN84" s="235"/>
      <c r="AO84" s="235"/>
      <c r="AP84" s="235"/>
      <c r="AQ84" s="235"/>
      <c r="AR84" s="235"/>
      <c r="AS84" s="235"/>
      <c r="AT84" s="235"/>
      <c r="AU84" s="235"/>
      <c r="AV84" s="235"/>
      <c r="AW84" s="231"/>
      <c r="AX84" s="231"/>
      <c r="AY84" s="231"/>
      <c r="AZ84" s="231"/>
      <c r="BI84" s="541"/>
      <c r="BJ84" s="548"/>
      <c r="BK84" s="231"/>
      <c r="BL84" s="231"/>
      <c r="BM84" s="231"/>
      <c r="BN84" s="231"/>
      <c r="BO84" s="231"/>
      <c r="BP84" s="231"/>
      <c r="BQ84" s="231"/>
      <c r="BR84" s="231"/>
      <c r="BS84" s="231"/>
      <c r="BT84" s="231"/>
    </row>
    <row r="85" spans="13:72" x14ac:dyDescent="0.25">
      <c r="M85" s="231"/>
      <c r="N85" s="231"/>
      <c r="O85" s="231"/>
      <c r="P85" s="234"/>
      <c r="Q85" s="231"/>
      <c r="R85" s="231"/>
      <c r="S85" s="232"/>
      <c r="T85" s="231"/>
      <c r="U85" s="231"/>
      <c r="V85" s="231"/>
      <c r="W85" s="231"/>
      <c r="X85" s="231"/>
      <c r="Y85" s="235"/>
      <c r="Z85" s="235"/>
      <c r="AA85" s="235"/>
      <c r="AB85" s="235"/>
      <c r="AC85" s="235"/>
      <c r="AD85" s="231"/>
      <c r="AE85" s="235"/>
      <c r="AF85" s="235"/>
      <c r="AG85" s="235"/>
      <c r="AH85" s="235"/>
      <c r="AI85" s="235"/>
      <c r="AJ85" s="235"/>
      <c r="AK85" s="235"/>
      <c r="AL85" s="235"/>
      <c r="AM85" s="235"/>
      <c r="AN85" s="235"/>
      <c r="AO85" s="235"/>
      <c r="AP85" s="235"/>
      <c r="AQ85" s="235"/>
      <c r="AR85" s="235"/>
      <c r="AS85" s="235"/>
      <c r="AT85" s="235"/>
      <c r="AU85" s="235"/>
      <c r="AV85" s="235"/>
      <c r="AW85" s="231"/>
      <c r="AX85" s="231"/>
      <c r="AY85" s="231"/>
      <c r="AZ85" s="231"/>
      <c r="BI85" s="541"/>
      <c r="BJ85" s="548"/>
      <c r="BK85" s="231"/>
      <c r="BL85" s="231"/>
      <c r="BM85" s="231"/>
      <c r="BN85" s="231"/>
      <c r="BO85" s="231"/>
      <c r="BP85" s="231"/>
      <c r="BQ85" s="231"/>
      <c r="BR85" s="231"/>
      <c r="BS85" s="231"/>
      <c r="BT85" s="231"/>
    </row>
    <row r="86" spans="13:72" x14ac:dyDescent="0.25">
      <c r="M86" s="231"/>
      <c r="N86" s="231"/>
      <c r="O86" s="231"/>
      <c r="P86" s="234"/>
      <c r="Q86" s="231"/>
      <c r="R86" s="231"/>
      <c r="S86" s="232"/>
      <c r="T86" s="231"/>
      <c r="U86" s="231"/>
      <c r="V86" s="231"/>
      <c r="W86" s="231"/>
      <c r="X86" s="231"/>
      <c r="Y86" s="235"/>
      <c r="Z86" s="235"/>
      <c r="AA86" s="235"/>
      <c r="AB86" s="235"/>
      <c r="AC86" s="235"/>
      <c r="AD86" s="231"/>
      <c r="AE86" s="235"/>
      <c r="AF86" s="235"/>
      <c r="AG86" s="235"/>
      <c r="AH86" s="235"/>
      <c r="AI86" s="235"/>
      <c r="AJ86" s="235"/>
      <c r="AK86" s="235"/>
      <c r="AL86" s="235"/>
      <c r="AM86" s="235"/>
      <c r="AN86" s="235"/>
      <c r="AO86" s="235"/>
      <c r="AP86" s="235"/>
      <c r="AQ86" s="235"/>
      <c r="AR86" s="235"/>
      <c r="AS86" s="235"/>
      <c r="AT86" s="235"/>
      <c r="AU86" s="235"/>
      <c r="AV86" s="235"/>
      <c r="AW86" s="231"/>
      <c r="AX86" s="231"/>
      <c r="AY86" s="231"/>
      <c r="AZ86" s="231"/>
      <c r="BI86" s="541"/>
      <c r="BJ86" s="548"/>
      <c r="BK86" s="231"/>
      <c r="BL86" s="231"/>
      <c r="BM86" s="231"/>
      <c r="BN86" s="231"/>
      <c r="BO86" s="231"/>
      <c r="BP86" s="231"/>
      <c r="BQ86" s="231"/>
      <c r="BR86" s="231"/>
      <c r="BS86" s="231"/>
      <c r="BT86" s="231"/>
    </row>
    <row r="87" spans="13:72" x14ac:dyDescent="0.25">
      <c r="M87" s="231"/>
      <c r="N87" s="231"/>
      <c r="O87" s="231"/>
      <c r="P87" s="234"/>
      <c r="Q87" s="231"/>
      <c r="R87" s="231"/>
      <c r="S87" s="232"/>
      <c r="T87" s="231"/>
      <c r="U87" s="231"/>
      <c r="V87" s="231"/>
      <c r="W87" s="231"/>
      <c r="X87" s="231"/>
      <c r="Y87" s="235"/>
      <c r="Z87" s="235"/>
      <c r="AA87" s="235"/>
      <c r="AB87" s="235"/>
      <c r="AC87" s="235"/>
      <c r="AD87" s="231"/>
      <c r="AE87" s="235"/>
      <c r="AF87" s="235"/>
      <c r="AG87" s="235"/>
      <c r="AH87" s="235"/>
      <c r="AI87" s="235"/>
      <c r="AJ87" s="235"/>
      <c r="AK87" s="235"/>
      <c r="AL87" s="235"/>
      <c r="AM87" s="235"/>
      <c r="AN87" s="235"/>
      <c r="AO87" s="235"/>
      <c r="AP87" s="235"/>
      <c r="AQ87" s="235"/>
      <c r="AR87" s="235"/>
      <c r="AS87" s="235"/>
      <c r="AT87" s="235"/>
      <c r="AU87" s="235"/>
      <c r="AV87" s="235"/>
      <c r="AW87" s="231"/>
      <c r="AX87" s="231"/>
      <c r="AY87" s="231"/>
      <c r="AZ87" s="231"/>
      <c r="BI87" s="541"/>
      <c r="BJ87" s="548"/>
      <c r="BK87" s="231"/>
      <c r="BL87" s="231"/>
      <c r="BM87" s="231"/>
      <c r="BN87" s="231"/>
      <c r="BO87" s="231"/>
      <c r="BP87" s="231"/>
      <c r="BQ87" s="231"/>
      <c r="BR87" s="231"/>
      <c r="BS87" s="231"/>
      <c r="BT87" s="231"/>
    </row>
    <row r="88" spans="13:72" x14ac:dyDescent="0.25">
      <c r="M88" s="231"/>
      <c r="N88" s="231"/>
      <c r="O88" s="231"/>
      <c r="P88" s="234"/>
      <c r="Q88" s="231"/>
      <c r="R88" s="231"/>
      <c r="S88" s="232"/>
      <c r="T88" s="231"/>
      <c r="U88" s="231"/>
      <c r="V88" s="231"/>
      <c r="W88" s="231"/>
      <c r="X88" s="231"/>
      <c r="Y88" s="235"/>
      <c r="Z88" s="235"/>
      <c r="AA88" s="235"/>
      <c r="AB88" s="235"/>
      <c r="AC88" s="235"/>
      <c r="AD88" s="231"/>
      <c r="AE88" s="235"/>
      <c r="AF88" s="235"/>
      <c r="AG88" s="235"/>
      <c r="AH88" s="235"/>
      <c r="AI88" s="235"/>
      <c r="AJ88" s="235"/>
      <c r="AK88" s="235"/>
      <c r="AL88" s="235"/>
      <c r="AM88" s="235"/>
      <c r="AN88" s="235"/>
      <c r="AO88" s="235"/>
      <c r="AP88" s="235"/>
      <c r="AQ88" s="235"/>
      <c r="AR88" s="235"/>
      <c r="AS88" s="235"/>
      <c r="AT88" s="235"/>
      <c r="AU88" s="235"/>
      <c r="AV88" s="235"/>
      <c r="AW88" s="231"/>
      <c r="AX88" s="231"/>
      <c r="AY88" s="231"/>
      <c r="AZ88" s="231"/>
      <c r="BI88" s="541"/>
      <c r="BJ88" s="548"/>
      <c r="BK88" s="231"/>
      <c r="BL88" s="231"/>
      <c r="BM88" s="231"/>
      <c r="BN88" s="231"/>
      <c r="BO88" s="231"/>
      <c r="BP88" s="231"/>
      <c r="BQ88" s="231"/>
      <c r="BR88" s="231"/>
      <c r="BS88" s="231"/>
      <c r="BT88" s="231"/>
    </row>
    <row r="89" spans="13:72" x14ac:dyDescent="0.25">
      <c r="M89" s="231"/>
      <c r="N89" s="231"/>
      <c r="O89" s="231"/>
      <c r="P89" s="234"/>
      <c r="Q89" s="231"/>
      <c r="R89" s="231"/>
      <c r="S89" s="232"/>
      <c r="T89" s="231"/>
      <c r="U89" s="231"/>
      <c r="V89" s="231"/>
      <c r="W89" s="231"/>
      <c r="X89" s="231"/>
      <c r="Y89" s="235"/>
      <c r="Z89" s="235"/>
      <c r="AA89" s="235"/>
      <c r="AB89" s="235"/>
      <c r="AC89" s="235"/>
      <c r="AD89" s="231"/>
      <c r="AE89" s="235"/>
      <c r="AF89" s="235"/>
      <c r="AG89" s="235"/>
      <c r="AH89" s="235"/>
      <c r="AI89" s="235"/>
      <c r="AJ89" s="235"/>
      <c r="AK89" s="235"/>
      <c r="AL89" s="235"/>
      <c r="AM89" s="235"/>
      <c r="AN89" s="235"/>
      <c r="AO89" s="235"/>
      <c r="AP89" s="235"/>
      <c r="AQ89" s="235"/>
      <c r="AR89" s="235"/>
      <c r="AS89" s="235"/>
      <c r="AT89" s="235"/>
      <c r="AU89" s="235"/>
      <c r="AV89" s="235"/>
      <c r="AW89" s="231"/>
      <c r="AX89" s="231"/>
      <c r="AY89" s="231"/>
      <c r="AZ89" s="231"/>
      <c r="BI89" s="541"/>
      <c r="BJ89" s="548"/>
      <c r="BK89" s="231"/>
      <c r="BL89" s="231"/>
      <c r="BM89" s="231"/>
      <c r="BN89" s="231"/>
      <c r="BO89" s="231"/>
      <c r="BP89" s="231"/>
      <c r="BQ89" s="231"/>
      <c r="BR89" s="231"/>
      <c r="BS89" s="231"/>
      <c r="BT89" s="231"/>
    </row>
    <row r="90" spans="13:72" x14ac:dyDescent="0.25">
      <c r="M90" s="231"/>
      <c r="N90" s="231"/>
      <c r="O90" s="231"/>
      <c r="P90" s="234"/>
      <c r="Q90" s="231"/>
      <c r="R90" s="231"/>
      <c r="S90" s="232"/>
      <c r="T90" s="231"/>
      <c r="U90" s="231"/>
      <c r="V90" s="231"/>
      <c r="W90" s="231"/>
      <c r="X90" s="231"/>
      <c r="Y90" s="235"/>
      <c r="Z90" s="235"/>
      <c r="AA90" s="235"/>
      <c r="AB90" s="235"/>
      <c r="AC90" s="235"/>
      <c r="AD90" s="231"/>
      <c r="AE90" s="235"/>
      <c r="AF90" s="235"/>
      <c r="AG90" s="235"/>
      <c r="AH90" s="235"/>
      <c r="AI90" s="235"/>
      <c r="AJ90" s="235"/>
      <c r="AK90" s="235"/>
      <c r="AL90" s="235"/>
      <c r="AM90" s="235"/>
      <c r="AN90" s="235"/>
      <c r="AO90" s="235"/>
      <c r="AP90" s="235"/>
      <c r="AQ90" s="235"/>
      <c r="AR90" s="235"/>
      <c r="AS90" s="235"/>
      <c r="AT90" s="235"/>
      <c r="AU90" s="235"/>
      <c r="AV90" s="235"/>
      <c r="AW90" s="231"/>
      <c r="AX90" s="231"/>
      <c r="AY90" s="231"/>
      <c r="AZ90" s="231"/>
      <c r="BI90" s="541"/>
      <c r="BJ90" s="548"/>
      <c r="BK90" s="231"/>
      <c r="BL90" s="231"/>
      <c r="BM90" s="231"/>
      <c r="BN90" s="231"/>
      <c r="BO90" s="231"/>
      <c r="BP90" s="231"/>
      <c r="BQ90" s="231"/>
      <c r="BR90" s="231"/>
      <c r="BS90" s="231"/>
      <c r="BT90" s="231"/>
    </row>
    <row r="91" spans="13:72" x14ac:dyDescent="0.25">
      <c r="M91" s="231"/>
      <c r="N91" s="231"/>
      <c r="O91" s="231"/>
      <c r="P91" s="234"/>
      <c r="Q91" s="231"/>
      <c r="R91" s="231"/>
      <c r="S91" s="232"/>
      <c r="T91" s="231"/>
      <c r="U91" s="231"/>
      <c r="V91" s="231"/>
      <c r="W91" s="231"/>
      <c r="X91" s="231"/>
      <c r="Y91" s="235"/>
      <c r="Z91" s="235"/>
      <c r="AA91" s="235"/>
      <c r="AB91" s="235"/>
      <c r="AC91" s="235"/>
      <c r="AD91" s="231"/>
      <c r="AE91" s="235"/>
      <c r="AF91" s="235"/>
      <c r="AG91" s="235"/>
      <c r="AH91" s="235"/>
      <c r="AI91" s="235"/>
      <c r="AJ91" s="235"/>
      <c r="AK91" s="235"/>
      <c r="AL91" s="235"/>
      <c r="AM91" s="235"/>
      <c r="AN91" s="235"/>
      <c r="AO91" s="235"/>
      <c r="AP91" s="235"/>
      <c r="AQ91" s="235"/>
      <c r="AR91" s="235"/>
      <c r="AS91" s="235"/>
      <c r="AT91" s="235"/>
      <c r="AU91" s="235"/>
      <c r="AV91" s="235"/>
      <c r="AW91" s="231"/>
      <c r="AX91" s="231"/>
      <c r="AY91" s="231"/>
      <c r="AZ91" s="231"/>
      <c r="BI91" s="541"/>
      <c r="BJ91" s="548"/>
      <c r="BK91" s="231"/>
      <c r="BL91" s="231"/>
      <c r="BM91" s="231"/>
      <c r="BN91" s="231"/>
      <c r="BO91" s="231"/>
      <c r="BP91" s="231"/>
      <c r="BQ91" s="231"/>
      <c r="BR91" s="231"/>
      <c r="BS91" s="231"/>
      <c r="BT91" s="231"/>
    </row>
    <row r="92" spans="13:72" x14ac:dyDescent="0.25">
      <c r="M92" s="231"/>
      <c r="N92" s="231"/>
      <c r="O92" s="231"/>
      <c r="P92" s="234"/>
      <c r="Q92" s="231"/>
      <c r="R92" s="231"/>
      <c r="S92" s="232"/>
      <c r="T92" s="231"/>
      <c r="U92" s="231"/>
      <c r="V92" s="231"/>
      <c r="W92" s="231"/>
      <c r="X92" s="231"/>
      <c r="Y92" s="235"/>
      <c r="Z92" s="235"/>
      <c r="AA92" s="235"/>
      <c r="AB92" s="235"/>
      <c r="AC92" s="235"/>
      <c r="AD92" s="231"/>
      <c r="AE92" s="235"/>
      <c r="AF92" s="235"/>
      <c r="AG92" s="235"/>
      <c r="AH92" s="235"/>
      <c r="AI92" s="235"/>
      <c r="AJ92" s="235"/>
      <c r="AK92" s="235"/>
      <c r="AL92" s="235"/>
      <c r="AM92" s="235"/>
      <c r="AN92" s="235"/>
      <c r="AO92" s="235"/>
      <c r="AP92" s="235"/>
      <c r="AQ92" s="235"/>
      <c r="AR92" s="235"/>
      <c r="AS92" s="235"/>
      <c r="AT92" s="235"/>
      <c r="AU92" s="235"/>
      <c r="AV92" s="235"/>
      <c r="AW92" s="231"/>
      <c r="AX92" s="231"/>
      <c r="AY92" s="231"/>
      <c r="AZ92" s="231"/>
      <c r="BI92" s="541"/>
      <c r="BJ92" s="548"/>
      <c r="BK92" s="231"/>
      <c r="BL92" s="231"/>
      <c r="BM92" s="231"/>
      <c r="BN92" s="231"/>
      <c r="BO92" s="231"/>
      <c r="BP92" s="231"/>
      <c r="BQ92" s="231"/>
      <c r="BR92" s="231"/>
      <c r="BS92" s="231"/>
      <c r="BT92" s="231"/>
    </row>
    <row r="93" spans="13:72" x14ac:dyDescent="0.25">
      <c r="M93" s="231"/>
      <c r="N93" s="231"/>
      <c r="O93" s="231"/>
      <c r="P93" s="234"/>
      <c r="Q93" s="231"/>
      <c r="R93" s="231"/>
      <c r="S93" s="232"/>
      <c r="T93" s="231"/>
      <c r="U93" s="231"/>
      <c r="V93" s="231"/>
      <c r="W93" s="231"/>
      <c r="X93" s="231"/>
      <c r="Y93" s="235"/>
      <c r="Z93" s="235"/>
      <c r="AA93" s="235"/>
      <c r="AB93" s="235"/>
      <c r="AC93" s="235"/>
      <c r="AD93" s="231"/>
      <c r="AE93" s="235"/>
      <c r="AF93" s="235"/>
      <c r="AG93" s="235"/>
      <c r="AH93" s="235"/>
      <c r="AI93" s="235"/>
      <c r="AJ93" s="235"/>
      <c r="AK93" s="235"/>
      <c r="AL93" s="235"/>
      <c r="AM93" s="235"/>
      <c r="AN93" s="235"/>
      <c r="AO93" s="235"/>
      <c r="AP93" s="235"/>
      <c r="AQ93" s="235"/>
      <c r="AR93" s="235"/>
      <c r="AS93" s="235"/>
      <c r="AT93" s="235"/>
      <c r="AU93" s="235"/>
      <c r="AV93" s="235"/>
      <c r="AW93" s="231"/>
      <c r="AX93" s="231"/>
      <c r="AY93" s="231"/>
      <c r="AZ93" s="231"/>
      <c r="BI93" s="541"/>
      <c r="BJ93" s="548"/>
      <c r="BK93" s="231"/>
      <c r="BL93" s="231"/>
      <c r="BM93" s="231"/>
      <c r="BN93" s="231"/>
      <c r="BO93" s="231"/>
      <c r="BP93" s="231"/>
      <c r="BQ93" s="231"/>
      <c r="BR93" s="231"/>
      <c r="BS93" s="231"/>
      <c r="BT93" s="231"/>
    </row>
    <row r="94" spans="13:72" x14ac:dyDescent="0.25">
      <c r="M94" s="231"/>
      <c r="N94" s="231"/>
      <c r="O94" s="231"/>
      <c r="P94" s="234"/>
      <c r="Q94" s="231"/>
      <c r="R94" s="231"/>
      <c r="S94" s="232"/>
      <c r="T94" s="231"/>
      <c r="U94" s="231"/>
      <c r="V94" s="231"/>
      <c r="W94" s="231"/>
      <c r="X94" s="231"/>
      <c r="Y94" s="235"/>
      <c r="Z94" s="235"/>
      <c r="AA94" s="235"/>
      <c r="AB94" s="235"/>
      <c r="AC94" s="235"/>
      <c r="AD94" s="231"/>
      <c r="AE94" s="235"/>
      <c r="AF94" s="235"/>
      <c r="AG94" s="235"/>
      <c r="AH94" s="235"/>
      <c r="AI94" s="235"/>
      <c r="AJ94" s="235"/>
      <c r="AK94" s="235"/>
      <c r="AL94" s="235"/>
      <c r="AM94" s="235"/>
      <c r="AN94" s="235"/>
      <c r="AO94" s="235"/>
      <c r="AP94" s="235"/>
      <c r="AQ94" s="235"/>
      <c r="AR94" s="235"/>
      <c r="AS94" s="235"/>
      <c r="AT94" s="235"/>
      <c r="AU94" s="235"/>
      <c r="AV94" s="235"/>
      <c r="AW94" s="231"/>
      <c r="AX94" s="231"/>
      <c r="AY94" s="231"/>
      <c r="AZ94" s="231"/>
      <c r="BI94" s="541"/>
      <c r="BJ94" s="548"/>
      <c r="BK94" s="231"/>
      <c r="BL94" s="231"/>
      <c r="BM94" s="231"/>
      <c r="BN94" s="231"/>
      <c r="BO94" s="231"/>
      <c r="BP94" s="231"/>
      <c r="BQ94" s="231"/>
      <c r="BR94" s="231"/>
      <c r="BS94" s="231"/>
      <c r="BT94" s="231"/>
    </row>
  </sheetData>
  <sheetProtection algorithmName="SHA-512" hashValue="d4gEcTHZS/xNY01IhbZmWe0AHIFp4dPAO457yL2aiSnKgL7JkpTxZQEvF5R+Mf9C3OI6kLVAGUYoCi8SZYaylQ==" saltValue="NGTR4crHsUcMOlm8qBte0g==" spinCount="100000" sheet="1" selectLockedCells="1"/>
  <mergeCells count="14">
    <mergeCell ref="M35:AZ35"/>
    <mergeCell ref="M36:Y36"/>
    <mergeCell ref="Y33:AV33"/>
    <mergeCell ref="Y4:AP4"/>
    <mergeCell ref="AX5:AX6"/>
    <mergeCell ref="AZ5:AZ6"/>
    <mergeCell ref="M33:M34"/>
    <mergeCell ref="N33:U33"/>
    <mergeCell ref="K2:N2"/>
    <mergeCell ref="M4:N6"/>
    <mergeCell ref="U4:U6"/>
    <mergeCell ref="AW4:AW5"/>
    <mergeCell ref="AY4:AY5"/>
    <mergeCell ref="S5:S6"/>
  </mergeCells>
  <conditionalFormatting sqref="N7:N24">
    <cfRule type="expression" dxfId="28" priority="12">
      <formula>LEN(M7)&lt;&gt;0</formula>
    </cfRule>
  </conditionalFormatting>
  <conditionalFormatting sqref="Y7:AC24 AH7:AH24 AK7:AK24 AM7:AV24">
    <cfRule type="cellIs" dxfId="27" priority="2" operator="equal">
      <formula>0</formula>
    </cfRule>
  </conditionalFormatting>
  <conditionalFormatting sqref="Y7:AV24">
    <cfRule type="expression" dxfId="26" priority="1">
      <formula>ISBLANK($U$2)</formula>
    </cfRule>
  </conditionalFormatting>
  <conditionalFormatting sqref="AD7:AD24">
    <cfRule type="expression" dxfId="25" priority="7">
      <formula>AH7=0</formula>
    </cfRule>
  </conditionalFormatting>
  <conditionalFormatting sqref="AI7:AI24">
    <cfRule type="expression" dxfId="24" priority="8">
      <formula>AK7=0</formula>
    </cfRule>
  </conditionalFormatting>
  <conditionalFormatting sqref="AL7:AL24">
    <cfRule type="expression" dxfId="23" priority="3">
      <formula>AM7=0</formula>
    </cfRule>
    <cfRule type="expression" dxfId="22" priority="9">
      <formula>"(V7+AA7)&gt;0"</formula>
    </cfRule>
  </conditionalFormatting>
  <conditionalFormatting sqref="AW7:AW24">
    <cfRule type="expression" dxfId="21" priority="11">
      <formula>LEN($M7)&lt;&gt;0</formula>
    </cfRule>
  </conditionalFormatting>
  <conditionalFormatting sqref="AX7:AX33">
    <cfRule type="expression" dxfId="20" priority="5">
      <formula>ISBLANK($U$2)</formula>
    </cfRule>
  </conditionalFormatting>
  <conditionalFormatting sqref="AY7:AY24">
    <cfRule type="expression" dxfId="19" priority="10">
      <formula>LEN($M7)&lt;&gt;0</formula>
    </cfRule>
  </conditionalFormatting>
  <conditionalFormatting sqref="AZ7:AZ33">
    <cfRule type="expression" dxfId="18" priority="4">
      <formula>ISBLANK($U$2)</formula>
    </cfRule>
  </conditionalFormatting>
  <conditionalFormatting sqref="AV7:AV24">
    <cfRule type="expression" dxfId="17" priority="25">
      <formula>BH7&gt;40</formula>
    </cfRule>
    <cfRule type="expression" dxfId="16" priority="26">
      <formula>(AD7+AI7)&gt;0</formula>
    </cfRule>
  </conditionalFormatting>
  <conditionalFormatting sqref="AU7:AU24">
    <cfRule type="expression" dxfId="15" priority="29">
      <formula>BH7&gt;40</formula>
    </cfRule>
    <cfRule type="expression" dxfId="14" priority="30">
      <formula>(AD7+AI7)&gt;0</formula>
    </cfRule>
  </conditionalFormatting>
  <conditionalFormatting sqref="AT7:AT24">
    <cfRule type="expression" dxfId="13" priority="33">
      <formula>BH7&gt;40</formula>
    </cfRule>
    <cfRule type="expression" dxfId="12" priority="34">
      <formula>(AD7+AI7)&gt;0</formula>
    </cfRule>
  </conditionalFormatting>
  <conditionalFormatting sqref="AS7:AS24">
    <cfRule type="expression" dxfId="11" priority="37">
      <formula>BH7&gt;40</formula>
    </cfRule>
    <cfRule type="expression" dxfId="10" priority="38">
      <formula>(AD7+AI7)&gt;0</formula>
    </cfRule>
  </conditionalFormatting>
  <conditionalFormatting sqref="AR7:AR24">
    <cfRule type="expression" dxfId="9" priority="41">
      <formula>BH7&gt;40</formula>
    </cfRule>
    <cfRule type="expression" dxfId="8" priority="42">
      <formula>(AD7+AI7)&gt;0</formula>
    </cfRule>
  </conditionalFormatting>
  <conditionalFormatting sqref="AQ7:AQ24">
    <cfRule type="expression" dxfId="7" priority="45">
      <formula>BH7&gt;40</formula>
    </cfRule>
    <cfRule type="expression" dxfId="6" priority="46">
      <formula>(AD7+AI7)&gt;0</formula>
    </cfRule>
  </conditionalFormatting>
  <conditionalFormatting sqref="AP7:AP24">
    <cfRule type="expression" dxfId="5" priority="49">
      <formula>BH7&gt;40</formula>
    </cfRule>
    <cfRule type="expression" dxfId="4" priority="50">
      <formula>(AD7+AI7)&gt;0</formula>
    </cfRule>
  </conditionalFormatting>
  <conditionalFormatting sqref="AO7:AO24">
    <cfRule type="expression" dxfId="3" priority="53">
      <formula>BH7&gt;40</formula>
    </cfRule>
    <cfRule type="expression" dxfId="2" priority="54">
      <formula>(AD7+AI7)&gt;0</formula>
    </cfRule>
  </conditionalFormatting>
  <conditionalFormatting sqref="AM7:AN24">
    <cfRule type="expression" dxfId="1" priority="61">
      <formula>BG7&gt;40</formula>
    </cfRule>
    <cfRule type="expression" dxfId="0" priority="62">
      <formula>(Y7+AH7)&gt;0</formula>
    </cfRule>
  </conditionalFormatting>
  <hyperlinks>
    <hyperlink ref="M36:Y36" r:id="rId1" display="Check Bona website for latest updates to calculator" xr:uid="{89E68487-E51B-4002-A222-555412432D4A}"/>
  </hyperlinks>
  <pageMargins left="0.25" right="0.25" top="0.75" bottom="0.75" header="0.3" footer="0.3"/>
  <pageSetup orientation="landscape" r:id="rId2"/>
  <headerFooter alignWithMargins="0">
    <oddFooter>&amp;R&amp;"Arial,Bold Italic"&amp;12Printed on: &amp;D &amp;T</oddFooter>
  </headerFooter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560CB-A78C-4B9F-B0EF-6758B3547815}">
  <sheetPr>
    <tabColor rgb="FF0000CC"/>
    <pageSetUpPr fitToPage="1"/>
  </sheetPr>
  <dimension ref="A1:AC51"/>
  <sheetViews>
    <sheetView showGridLines="0" defaultGridColor="0" topLeftCell="K1" colorId="12" zoomScaleNormal="100" workbookViewId="0">
      <selection activeCell="M20" sqref="M20"/>
    </sheetView>
  </sheetViews>
  <sheetFormatPr defaultRowHeight="12.75" x14ac:dyDescent="0.2"/>
  <cols>
    <col min="1" max="2" width="12.140625" style="279" hidden="1" customWidth="1"/>
    <col min="3" max="3" width="12.140625" style="315" hidden="1" customWidth="1"/>
    <col min="4" max="4" width="12.140625" style="279" hidden="1" customWidth="1"/>
    <col min="5" max="5" width="12.140625" style="315" hidden="1" customWidth="1"/>
    <col min="6" max="6" width="12.140625" style="411" hidden="1" customWidth="1"/>
    <col min="7" max="8" width="12.140625" style="315" hidden="1" customWidth="1"/>
    <col min="9" max="9" width="12.140625" style="279" hidden="1" customWidth="1"/>
    <col min="10" max="10" width="12.140625" style="277" hidden="1" customWidth="1"/>
    <col min="11" max="11" width="3.42578125" style="277" customWidth="1"/>
    <col min="12" max="12" width="12.140625" style="277" hidden="1" customWidth="1"/>
    <col min="13" max="13" width="11" style="277" customWidth="1"/>
    <col min="14" max="14" width="14.140625" style="277" customWidth="1"/>
    <col min="15" max="15" width="14.42578125" style="277" hidden="1" customWidth="1"/>
    <col min="16" max="16" width="14.42578125" style="278" hidden="1" customWidth="1"/>
    <col min="17" max="18" width="14.42578125" style="277" hidden="1" customWidth="1"/>
    <col min="19" max="19" width="14.42578125" style="279" hidden="1" customWidth="1"/>
    <col min="20" max="20" width="5.42578125" style="277" customWidth="1"/>
    <col min="21" max="21" width="10.28515625" style="277" customWidth="1"/>
    <col min="22" max="22" width="11.5703125" style="280" customWidth="1"/>
    <col min="23" max="23" width="3.7109375" style="277" customWidth="1"/>
    <col min="24" max="24" width="12" style="280" customWidth="1"/>
    <col min="25" max="25" width="8.85546875" style="280" hidden="1" customWidth="1"/>
    <col min="26" max="26" width="8.140625" style="277" customWidth="1"/>
    <col min="27" max="27" width="18.140625" style="277" customWidth="1"/>
    <col min="28" max="28" width="9" style="277" customWidth="1"/>
    <col min="29" max="29" width="28.7109375" style="277" customWidth="1"/>
    <col min="30" max="247" width="9.140625" style="277"/>
    <col min="248" max="257" width="0" style="277" hidden="1" customWidth="1"/>
    <col min="258" max="258" width="1.7109375" style="277" customWidth="1"/>
    <col min="259" max="259" width="2.7109375" style="277" customWidth="1"/>
    <col min="260" max="260" width="8.5703125" style="277" customWidth="1"/>
    <col min="261" max="261" width="10.42578125" style="277" customWidth="1"/>
    <col min="262" max="262" width="0" style="277" hidden="1" customWidth="1"/>
    <col min="263" max="263" width="8.28515625" style="277" customWidth="1"/>
    <col min="264" max="265" width="0" style="277" hidden="1" customWidth="1"/>
    <col min="266" max="266" width="4.42578125" style="277" customWidth="1"/>
    <col min="267" max="267" width="11" style="277" customWidth="1"/>
    <col min="268" max="268" width="11.5703125" style="277" customWidth="1"/>
    <col min="269" max="269" width="6.85546875" style="277" customWidth="1"/>
    <col min="270" max="270" width="8.85546875" style="277" customWidth="1"/>
    <col min="271" max="271" width="0" style="277" hidden="1" customWidth="1"/>
    <col min="272" max="272" width="6.42578125" style="277" customWidth="1"/>
    <col min="273" max="273" width="11.5703125" style="277" customWidth="1"/>
    <col min="274" max="275" width="9.140625" style="277"/>
    <col min="276" max="276" width="52.140625" style="277" customWidth="1"/>
    <col min="277" max="503" width="9.140625" style="277"/>
    <col min="504" max="513" width="0" style="277" hidden="1" customWidth="1"/>
    <col min="514" max="514" width="1.7109375" style="277" customWidth="1"/>
    <col min="515" max="515" width="2.7109375" style="277" customWidth="1"/>
    <col min="516" max="516" width="8.5703125" style="277" customWidth="1"/>
    <col min="517" max="517" width="10.42578125" style="277" customWidth="1"/>
    <col min="518" max="518" width="0" style="277" hidden="1" customWidth="1"/>
    <col min="519" max="519" width="8.28515625" style="277" customWidth="1"/>
    <col min="520" max="521" width="0" style="277" hidden="1" customWidth="1"/>
    <col min="522" max="522" width="4.42578125" style="277" customWidth="1"/>
    <col min="523" max="523" width="11" style="277" customWidth="1"/>
    <col min="524" max="524" width="11.5703125" style="277" customWidth="1"/>
    <col min="525" max="525" width="6.85546875" style="277" customWidth="1"/>
    <col min="526" max="526" width="8.85546875" style="277" customWidth="1"/>
    <col min="527" max="527" width="0" style="277" hidden="1" customWidth="1"/>
    <col min="528" max="528" width="6.42578125" style="277" customWidth="1"/>
    <col min="529" max="529" width="11.5703125" style="277" customWidth="1"/>
    <col min="530" max="531" width="9.140625" style="277"/>
    <col min="532" max="532" width="52.140625" style="277" customWidth="1"/>
    <col min="533" max="759" width="9.140625" style="277"/>
    <col min="760" max="769" width="0" style="277" hidden="1" customWidth="1"/>
    <col min="770" max="770" width="1.7109375" style="277" customWidth="1"/>
    <col min="771" max="771" width="2.7109375" style="277" customWidth="1"/>
    <col min="772" max="772" width="8.5703125" style="277" customWidth="1"/>
    <col min="773" max="773" width="10.42578125" style="277" customWidth="1"/>
    <col min="774" max="774" width="0" style="277" hidden="1" customWidth="1"/>
    <col min="775" max="775" width="8.28515625" style="277" customWidth="1"/>
    <col min="776" max="777" width="0" style="277" hidden="1" customWidth="1"/>
    <col min="778" max="778" width="4.42578125" style="277" customWidth="1"/>
    <col min="779" max="779" width="11" style="277" customWidth="1"/>
    <col min="780" max="780" width="11.5703125" style="277" customWidth="1"/>
    <col min="781" max="781" width="6.85546875" style="277" customWidth="1"/>
    <col min="782" max="782" width="8.85546875" style="277" customWidth="1"/>
    <col min="783" max="783" width="0" style="277" hidden="1" customWidth="1"/>
    <col min="784" max="784" width="6.42578125" style="277" customWidth="1"/>
    <col min="785" max="785" width="11.5703125" style="277" customWidth="1"/>
    <col min="786" max="787" width="9.140625" style="277"/>
    <col min="788" max="788" width="52.140625" style="277" customWidth="1"/>
    <col min="789" max="1015" width="9.140625" style="277"/>
    <col min="1016" max="1025" width="0" style="277" hidden="1" customWidth="1"/>
    <col min="1026" max="1026" width="1.7109375" style="277" customWidth="1"/>
    <col min="1027" max="1027" width="2.7109375" style="277" customWidth="1"/>
    <col min="1028" max="1028" width="8.5703125" style="277" customWidth="1"/>
    <col min="1029" max="1029" width="10.42578125" style="277" customWidth="1"/>
    <col min="1030" max="1030" width="0" style="277" hidden="1" customWidth="1"/>
    <col min="1031" max="1031" width="8.28515625" style="277" customWidth="1"/>
    <col min="1032" max="1033" width="0" style="277" hidden="1" customWidth="1"/>
    <col min="1034" max="1034" width="4.42578125" style="277" customWidth="1"/>
    <col min="1035" max="1035" width="11" style="277" customWidth="1"/>
    <col min="1036" max="1036" width="11.5703125" style="277" customWidth="1"/>
    <col min="1037" max="1037" width="6.85546875" style="277" customWidth="1"/>
    <col min="1038" max="1038" width="8.85546875" style="277" customWidth="1"/>
    <col min="1039" max="1039" width="0" style="277" hidden="1" customWidth="1"/>
    <col min="1040" max="1040" width="6.42578125" style="277" customWidth="1"/>
    <col min="1041" max="1041" width="11.5703125" style="277" customWidth="1"/>
    <col min="1042" max="1043" width="9.140625" style="277"/>
    <col min="1044" max="1044" width="52.140625" style="277" customWidth="1"/>
    <col min="1045" max="1271" width="9.140625" style="277"/>
    <col min="1272" max="1281" width="0" style="277" hidden="1" customWidth="1"/>
    <col min="1282" max="1282" width="1.7109375" style="277" customWidth="1"/>
    <col min="1283" max="1283" width="2.7109375" style="277" customWidth="1"/>
    <col min="1284" max="1284" width="8.5703125" style="277" customWidth="1"/>
    <col min="1285" max="1285" width="10.42578125" style="277" customWidth="1"/>
    <col min="1286" max="1286" width="0" style="277" hidden="1" customWidth="1"/>
    <col min="1287" max="1287" width="8.28515625" style="277" customWidth="1"/>
    <col min="1288" max="1289" width="0" style="277" hidden="1" customWidth="1"/>
    <col min="1290" max="1290" width="4.42578125" style="277" customWidth="1"/>
    <col min="1291" max="1291" width="11" style="277" customWidth="1"/>
    <col min="1292" max="1292" width="11.5703125" style="277" customWidth="1"/>
    <col min="1293" max="1293" width="6.85546875" style="277" customWidth="1"/>
    <col min="1294" max="1294" width="8.85546875" style="277" customWidth="1"/>
    <col min="1295" max="1295" width="0" style="277" hidden="1" customWidth="1"/>
    <col min="1296" max="1296" width="6.42578125" style="277" customWidth="1"/>
    <col min="1297" max="1297" width="11.5703125" style="277" customWidth="1"/>
    <col min="1298" max="1299" width="9.140625" style="277"/>
    <col min="1300" max="1300" width="52.140625" style="277" customWidth="1"/>
    <col min="1301" max="1527" width="9.140625" style="277"/>
    <col min="1528" max="1537" width="0" style="277" hidden="1" customWidth="1"/>
    <col min="1538" max="1538" width="1.7109375" style="277" customWidth="1"/>
    <col min="1539" max="1539" width="2.7109375" style="277" customWidth="1"/>
    <col min="1540" max="1540" width="8.5703125" style="277" customWidth="1"/>
    <col min="1541" max="1541" width="10.42578125" style="277" customWidth="1"/>
    <col min="1542" max="1542" width="0" style="277" hidden="1" customWidth="1"/>
    <col min="1543" max="1543" width="8.28515625" style="277" customWidth="1"/>
    <col min="1544" max="1545" width="0" style="277" hidden="1" customWidth="1"/>
    <col min="1546" max="1546" width="4.42578125" style="277" customWidth="1"/>
    <col min="1547" max="1547" width="11" style="277" customWidth="1"/>
    <col min="1548" max="1548" width="11.5703125" style="277" customWidth="1"/>
    <col min="1549" max="1549" width="6.85546875" style="277" customWidth="1"/>
    <col min="1550" max="1550" width="8.85546875" style="277" customWidth="1"/>
    <col min="1551" max="1551" width="0" style="277" hidden="1" customWidth="1"/>
    <col min="1552" max="1552" width="6.42578125" style="277" customWidth="1"/>
    <col min="1553" max="1553" width="11.5703125" style="277" customWidth="1"/>
    <col min="1554" max="1555" width="9.140625" style="277"/>
    <col min="1556" max="1556" width="52.140625" style="277" customWidth="1"/>
    <col min="1557" max="1783" width="9.140625" style="277"/>
    <col min="1784" max="1793" width="0" style="277" hidden="1" customWidth="1"/>
    <col min="1794" max="1794" width="1.7109375" style="277" customWidth="1"/>
    <col min="1795" max="1795" width="2.7109375" style="277" customWidth="1"/>
    <col min="1796" max="1796" width="8.5703125" style="277" customWidth="1"/>
    <col min="1797" max="1797" width="10.42578125" style="277" customWidth="1"/>
    <col min="1798" max="1798" width="0" style="277" hidden="1" customWidth="1"/>
    <col min="1799" max="1799" width="8.28515625" style="277" customWidth="1"/>
    <col min="1800" max="1801" width="0" style="277" hidden="1" customWidth="1"/>
    <col min="1802" max="1802" width="4.42578125" style="277" customWidth="1"/>
    <col min="1803" max="1803" width="11" style="277" customWidth="1"/>
    <col min="1804" max="1804" width="11.5703125" style="277" customWidth="1"/>
    <col min="1805" max="1805" width="6.85546875" style="277" customWidth="1"/>
    <col min="1806" max="1806" width="8.85546875" style="277" customWidth="1"/>
    <col min="1807" max="1807" width="0" style="277" hidden="1" customWidth="1"/>
    <col min="1808" max="1808" width="6.42578125" style="277" customWidth="1"/>
    <col min="1809" max="1809" width="11.5703125" style="277" customWidth="1"/>
    <col min="1810" max="1811" width="9.140625" style="277"/>
    <col min="1812" max="1812" width="52.140625" style="277" customWidth="1"/>
    <col min="1813" max="2039" width="9.140625" style="277"/>
    <col min="2040" max="2049" width="0" style="277" hidden="1" customWidth="1"/>
    <col min="2050" max="2050" width="1.7109375" style="277" customWidth="1"/>
    <col min="2051" max="2051" width="2.7109375" style="277" customWidth="1"/>
    <col min="2052" max="2052" width="8.5703125" style="277" customWidth="1"/>
    <col min="2053" max="2053" width="10.42578125" style="277" customWidth="1"/>
    <col min="2054" max="2054" width="0" style="277" hidden="1" customWidth="1"/>
    <col min="2055" max="2055" width="8.28515625" style="277" customWidth="1"/>
    <col min="2056" max="2057" width="0" style="277" hidden="1" customWidth="1"/>
    <col min="2058" max="2058" width="4.42578125" style="277" customWidth="1"/>
    <col min="2059" max="2059" width="11" style="277" customWidth="1"/>
    <col min="2060" max="2060" width="11.5703125" style="277" customWidth="1"/>
    <col min="2061" max="2061" width="6.85546875" style="277" customWidth="1"/>
    <col min="2062" max="2062" width="8.85546875" style="277" customWidth="1"/>
    <col min="2063" max="2063" width="0" style="277" hidden="1" customWidth="1"/>
    <col min="2064" max="2064" width="6.42578125" style="277" customWidth="1"/>
    <col min="2065" max="2065" width="11.5703125" style="277" customWidth="1"/>
    <col min="2066" max="2067" width="9.140625" style="277"/>
    <col min="2068" max="2068" width="52.140625" style="277" customWidth="1"/>
    <col min="2069" max="2295" width="9.140625" style="277"/>
    <col min="2296" max="2305" width="0" style="277" hidden="1" customWidth="1"/>
    <col min="2306" max="2306" width="1.7109375" style="277" customWidth="1"/>
    <col min="2307" max="2307" width="2.7109375" style="277" customWidth="1"/>
    <col min="2308" max="2308" width="8.5703125" style="277" customWidth="1"/>
    <col min="2309" max="2309" width="10.42578125" style="277" customWidth="1"/>
    <col min="2310" max="2310" width="0" style="277" hidden="1" customWidth="1"/>
    <col min="2311" max="2311" width="8.28515625" style="277" customWidth="1"/>
    <col min="2312" max="2313" width="0" style="277" hidden="1" customWidth="1"/>
    <col min="2314" max="2314" width="4.42578125" style="277" customWidth="1"/>
    <col min="2315" max="2315" width="11" style="277" customWidth="1"/>
    <col min="2316" max="2316" width="11.5703125" style="277" customWidth="1"/>
    <col min="2317" max="2317" width="6.85546875" style="277" customWidth="1"/>
    <col min="2318" max="2318" width="8.85546875" style="277" customWidth="1"/>
    <col min="2319" max="2319" width="0" style="277" hidden="1" customWidth="1"/>
    <col min="2320" max="2320" width="6.42578125" style="277" customWidth="1"/>
    <col min="2321" max="2321" width="11.5703125" style="277" customWidth="1"/>
    <col min="2322" max="2323" width="9.140625" style="277"/>
    <col min="2324" max="2324" width="52.140625" style="277" customWidth="1"/>
    <col min="2325" max="2551" width="9.140625" style="277"/>
    <col min="2552" max="2561" width="0" style="277" hidden="1" customWidth="1"/>
    <col min="2562" max="2562" width="1.7109375" style="277" customWidth="1"/>
    <col min="2563" max="2563" width="2.7109375" style="277" customWidth="1"/>
    <col min="2564" max="2564" width="8.5703125" style="277" customWidth="1"/>
    <col min="2565" max="2565" width="10.42578125" style="277" customWidth="1"/>
    <col min="2566" max="2566" width="0" style="277" hidden="1" customWidth="1"/>
    <col min="2567" max="2567" width="8.28515625" style="277" customWidth="1"/>
    <col min="2568" max="2569" width="0" style="277" hidden="1" customWidth="1"/>
    <col min="2570" max="2570" width="4.42578125" style="277" customWidth="1"/>
    <col min="2571" max="2571" width="11" style="277" customWidth="1"/>
    <col min="2572" max="2572" width="11.5703125" style="277" customWidth="1"/>
    <col min="2573" max="2573" width="6.85546875" style="277" customWidth="1"/>
    <col min="2574" max="2574" width="8.85546875" style="277" customWidth="1"/>
    <col min="2575" max="2575" width="0" style="277" hidden="1" customWidth="1"/>
    <col min="2576" max="2576" width="6.42578125" style="277" customWidth="1"/>
    <col min="2577" max="2577" width="11.5703125" style="277" customWidth="1"/>
    <col min="2578" max="2579" width="9.140625" style="277"/>
    <col min="2580" max="2580" width="52.140625" style="277" customWidth="1"/>
    <col min="2581" max="2807" width="9.140625" style="277"/>
    <col min="2808" max="2817" width="0" style="277" hidden="1" customWidth="1"/>
    <col min="2818" max="2818" width="1.7109375" style="277" customWidth="1"/>
    <col min="2819" max="2819" width="2.7109375" style="277" customWidth="1"/>
    <col min="2820" max="2820" width="8.5703125" style="277" customWidth="1"/>
    <col min="2821" max="2821" width="10.42578125" style="277" customWidth="1"/>
    <col min="2822" max="2822" width="0" style="277" hidden="1" customWidth="1"/>
    <col min="2823" max="2823" width="8.28515625" style="277" customWidth="1"/>
    <col min="2824" max="2825" width="0" style="277" hidden="1" customWidth="1"/>
    <col min="2826" max="2826" width="4.42578125" style="277" customWidth="1"/>
    <col min="2827" max="2827" width="11" style="277" customWidth="1"/>
    <col min="2828" max="2828" width="11.5703125" style="277" customWidth="1"/>
    <col min="2829" max="2829" width="6.85546875" style="277" customWidth="1"/>
    <col min="2830" max="2830" width="8.85546875" style="277" customWidth="1"/>
    <col min="2831" max="2831" width="0" style="277" hidden="1" customWidth="1"/>
    <col min="2832" max="2832" width="6.42578125" style="277" customWidth="1"/>
    <col min="2833" max="2833" width="11.5703125" style="277" customWidth="1"/>
    <col min="2834" max="2835" width="9.140625" style="277"/>
    <col min="2836" max="2836" width="52.140625" style="277" customWidth="1"/>
    <col min="2837" max="3063" width="9.140625" style="277"/>
    <col min="3064" max="3073" width="0" style="277" hidden="1" customWidth="1"/>
    <col min="3074" max="3074" width="1.7109375" style="277" customWidth="1"/>
    <col min="3075" max="3075" width="2.7109375" style="277" customWidth="1"/>
    <col min="3076" max="3076" width="8.5703125" style="277" customWidth="1"/>
    <col min="3077" max="3077" width="10.42578125" style="277" customWidth="1"/>
    <col min="3078" max="3078" width="0" style="277" hidden="1" customWidth="1"/>
    <col min="3079" max="3079" width="8.28515625" style="277" customWidth="1"/>
    <col min="3080" max="3081" width="0" style="277" hidden="1" customWidth="1"/>
    <col min="3082" max="3082" width="4.42578125" style="277" customWidth="1"/>
    <col min="3083" max="3083" width="11" style="277" customWidth="1"/>
    <col min="3084" max="3084" width="11.5703125" style="277" customWidth="1"/>
    <col min="3085" max="3085" width="6.85546875" style="277" customWidth="1"/>
    <col min="3086" max="3086" width="8.85546875" style="277" customWidth="1"/>
    <col min="3087" max="3087" width="0" style="277" hidden="1" customWidth="1"/>
    <col min="3088" max="3088" width="6.42578125" style="277" customWidth="1"/>
    <col min="3089" max="3089" width="11.5703125" style="277" customWidth="1"/>
    <col min="3090" max="3091" width="9.140625" style="277"/>
    <col min="3092" max="3092" width="52.140625" style="277" customWidth="1"/>
    <col min="3093" max="3319" width="9.140625" style="277"/>
    <col min="3320" max="3329" width="0" style="277" hidden="1" customWidth="1"/>
    <col min="3330" max="3330" width="1.7109375" style="277" customWidth="1"/>
    <col min="3331" max="3331" width="2.7109375" style="277" customWidth="1"/>
    <col min="3332" max="3332" width="8.5703125" style="277" customWidth="1"/>
    <col min="3333" max="3333" width="10.42578125" style="277" customWidth="1"/>
    <col min="3334" max="3334" width="0" style="277" hidden="1" customWidth="1"/>
    <col min="3335" max="3335" width="8.28515625" style="277" customWidth="1"/>
    <col min="3336" max="3337" width="0" style="277" hidden="1" customWidth="1"/>
    <col min="3338" max="3338" width="4.42578125" style="277" customWidth="1"/>
    <col min="3339" max="3339" width="11" style="277" customWidth="1"/>
    <col min="3340" max="3340" width="11.5703125" style="277" customWidth="1"/>
    <col min="3341" max="3341" width="6.85546875" style="277" customWidth="1"/>
    <col min="3342" max="3342" width="8.85546875" style="277" customWidth="1"/>
    <col min="3343" max="3343" width="0" style="277" hidden="1" customWidth="1"/>
    <col min="3344" max="3344" width="6.42578125" style="277" customWidth="1"/>
    <col min="3345" max="3345" width="11.5703125" style="277" customWidth="1"/>
    <col min="3346" max="3347" width="9.140625" style="277"/>
    <col min="3348" max="3348" width="52.140625" style="277" customWidth="1"/>
    <col min="3349" max="3575" width="9.140625" style="277"/>
    <col min="3576" max="3585" width="0" style="277" hidden="1" customWidth="1"/>
    <col min="3586" max="3586" width="1.7109375" style="277" customWidth="1"/>
    <col min="3587" max="3587" width="2.7109375" style="277" customWidth="1"/>
    <col min="3588" max="3588" width="8.5703125" style="277" customWidth="1"/>
    <col min="3589" max="3589" width="10.42578125" style="277" customWidth="1"/>
    <col min="3590" max="3590" width="0" style="277" hidden="1" customWidth="1"/>
    <col min="3591" max="3591" width="8.28515625" style="277" customWidth="1"/>
    <col min="3592" max="3593" width="0" style="277" hidden="1" customWidth="1"/>
    <col min="3594" max="3594" width="4.42578125" style="277" customWidth="1"/>
    <col min="3595" max="3595" width="11" style="277" customWidth="1"/>
    <col min="3596" max="3596" width="11.5703125" style="277" customWidth="1"/>
    <col min="3597" max="3597" width="6.85546875" style="277" customWidth="1"/>
    <col min="3598" max="3598" width="8.85546875" style="277" customWidth="1"/>
    <col min="3599" max="3599" width="0" style="277" hidden="1" customWidth="1"/>
    <col min="3600" max="3600" width="6.42578125" style="277" customWidth="1"/>
    <col min="3601" max="3601" width="11.5703125" style="277" customWidth="1"/>
    <col min="3602" max="3603" width="9.140625" style="277"/>
    <col min="3604" max="3604" width="52.140625" style="277" customWidth="1"/>
    <col min="3605" max="3831" width="9.140625" style="277"/>
    <col min="3832" max="3841" width="0" style="277" hidden="1" customWidth="1"/>
    <col min="3842" max="3842" width="1.7109375" style="277" customWidth="1"/>
    <col min="3843" max="3843" width="2.7109375" style="277" customWidth="1"/>
    <col min="3844" max="3844" width="8.5703125" style="277" customWidth="1"/>
    <col min="3845" max="3845" width="10.42578125" style="277" customWidth="1"/>
    <col min="3846" max="3846" width="0" style="277" hidden="1" customWidth="1"/>
    <col min="3847" max="3847" width="8.28515625" style="277" customWidth="1"/>
    <col min="3848" max="3849" width="0" style="277" hidden="1" customWidth="1"/>
    <col min="3850" max="3850" width="4.42578125" style="277" customWidth="1"/>
    <col min="3851" max="3851" width="11" style="277" customWidth="1"/>
    <col min="3852" max="3852" width="11.5703125" style="277" customWidth="1"/>
    <col min="3853" max="3853" width="6.85546875" style="277" customWidth="1"/>
    <col min="3854" max="3854" width="8.85546875" style="277" customWidth="1"/>
    <col min="3855" max="3855" width="0" style="277" hidden="1" customWidth="1"/>
    <col min="3856" max="3856" width="6.42578125" style="277" customWidth="1"/>
    <col min="3857" max="3857" width="11.5703125" style="277" customWidth="1"/>
    <col min="3858" max="3859" width="9.140625" style="277"/>
    <col min="3860" max="3860" width="52.140625" style="277" customWidth="1"/>
    <col min="3861" max="4087" width="9.140625" style="277"/>
    <col min="4088" max="4097" width="0" style="277" hidden="1" customWidth="1"/>
    <col min="4098" max="4098" width="1.7109375" style="277" customWidth="1"/>
    <col min="4099" max="4099" width="2.7109375" style="277" customWidth="1"/>
    <col min="4100" max="4100" width="8.5703125" style="277" customWidth="1"/>
    <col min="4101" max="4101" width="10.42578125" style="277" customWidth="1"/>
    <col min="4102" max="4102" width="0" style="277" hidden="1" customWidth="1"/>
    <col min="4103" max="4103" width="8.28515625" style="277" customWidth="1"/>
    <col min="4104" max="4105" width="0" style="277" hidden="1" customWidth="1"/>
    <col min="4106" max="4106" width="4.42578125" style="277" customWidth="1"/>
    <col min="4107" max="4107" width="11" style="277" customWidth="1"/>
    <col min="4108" max="4108" width="11.5703125" style="277" customWidth="1"/>
    <col min="4109" max="4109" width="6.85546875" style="277" customWidth="1"/>
    <col min="4110" max="4110" width="8.85546875" style="277" customWidth="1"/>
    <col min="4111" max="4111" width="0" style="277" hidden="1" customWidth="1"/>
    <col min="4112" max="4112" width="6.42578125" style="277" customWidth="1"/>
    <col min="4113" max="4113" width="11.5703125" style="277" customWidth="1"/>
    <col min="4114" max="4115" width="9.140625" style="277"/>
    <col min="4116" max="4116" width="52.140625" style="277" customWidth="1"/>
    <col min="4117" max="4343" width="9.140625" style="277"/>
    <col min="4344" max="4353" width="0" style="277" hidden="1" customWidth="1"/>
    <col min="4354" max="4354" width="1.7109375" style="277" customWidth="1"/>
    <col min="4355" max="4355" width="2.7109375" style="277" customWidth="1"/>
    <col min="4356" max="4356" width="8.5703125" style="277" customWidth="1"/>
    <col min="4357" max="4357" width="10.42578125" style="277" customWidth="1"/>
    <col min="4358" max="4358" width="0" style="277" hidden="1" customWidth="1"/>
    <col min="4359" max="4359" width="8.28515625" style="277" customWidth="1"/>
    <col min="4360" max="4361" width="0" style="277" hidden="1" customWidth="1"/>
    <col min="4362" max="4362" width="4.42578125" style="277" customWidth="1"/>
    <col min="4363" max="4363" width="11" style="277" customWidth="1"/>
    <col min="4364" max="4364" width="11.5703125" style="277" customWidth="1"/>
    <col min="4365" max="4365" width="6.85546875" style="277" customWidth="1"/>
    <col min="4366" max="4366" width="8.85546875" style="277" customWidth="1"/>
    <col min="4367" max="4367" width="0" style="277" hidden="1" customWidth="1"/>
    <col min="4368" max="4368" width="6.42578125" style="277" customWidth="1"/>
    <col min="4369" max="4369" width="11.5703125" style="277" customWidth="1"/>
    <col min="4370" max="4371" width="9.140625" style="277"/>
    <col min="4372" max="4372" width="52.140625" style="277" customWidth="1"/>
    <col min="4373" max="4599" width="9.140625" style="277"/>
    <col min="4600" max="4609" width="0" style="277" hidden="1" customWidth="1"/>
    <col min="4610" max="4610" width="1.7109375" style="277" customWidth="1"/>
    <col min="4611" max="4611" width="2.7109375" style="277" customWidth="1"/>
    <col min="4612" max="4612" width="8.5703125" style="277" customWidth="1"/>
    <col min="4613" max="4613" width="10.42578125" style="277" customWidth="1"/>
    <col min="4614" max="4614" width="0" style="277" hidden="1" customWidth="1"/>
    <col min="4615" max="4615" width="8.28515625" style="277" customWidth="1"/>
    <col min="4616" max="4617" width="0" style="277" hidden="1" customWidth="1"/>
    <col min="4618" max="4618" width="4.42578125" style="277" customWidth="1"/>
    <col min="4619" max="4619" width="11" style="277" customWidth="1"/>
    <col min="4620" max="4620" width="11.5703125" style="277" customWidth="1"/>
    <col min="4621" max="4621" width="6.85546875" style="277" customWidth="1"/>
    <col min="4622" max="4622" width="8.85546875" style="277" customWidth="1"/>
    <col min="4623" max="4623" width="0" style="277" hidden="1" customWidth="1"/>
    <col min="4624" max="4624" width="6.42578125" style="277" customWidth="1"/>
    <col min="4625" max="4625" width="11.5703125" style="277" customWidth="1"/>
    <col min="4626" max="4627" width="9.140625" style="277"/>
    <col min="4628" max="4628" width="52.140625" style="277" customWidth="1"/>
    <col min="4629" max="4855" width="9.140625" style="277"/>
    <col min="4856" max="4865" width="0" style="277" hidden="1" customWidth="1"/>
    <col min="4866" max="4866" width="1.7109375" style="277" customWidth="1"/>
    <col min="4867" max="4867" width="2.7109375" style="277" customWidth="1"/>
    <col min="4868" max="4868" width="8.5703125" style="277" customWidth="1"/>
    <col min="4869" max="4869" width="10.42578125" style="277" customWidth="1"/>
    <col min="4870" max="4870" width="0" style="277" hidden="1" customWidth="1"/>
    <col min="4871" max="4871" width="8.28515625" style="277" customWidth="1"/>
    <col min="4872" max="4873" width="0" style="277" hidden="1" customWidth="1"/>
    <col min="4874" max="4874" width="4.42578125" style="277" customWidth="1"/>
    <col min="4875" max="4875" width="11" style="277" customWidth="1"/>
    <col min="4876" max="4876" width="11.5703125" style="277" customWidth="1"/>
    <col min="4877" max="4877" width="6.85546875" style="277" customWidth="1"/>
    <col min="4878" max="4878" width="8.85546875" style="277" customWidth="1"/>
    <col min="4879" max="4879" width="0" style="277" hidden="1" customWidth="1"/>
    <col min="4880" max="4880" width="6.42578125" style="277" customWidth="1"/>
    <col min="4881" max="4881" width="11.5703125" style="277" customWidth="1"/>
    <col min="4882" max="4883" width="9.140625" style="277"/>
    <col min="4884" max="4884" width="52.140625" style="277" customWidth="1"/>
    <col min="4885" max="5111" width="9.140625" style="277"/>
    <col min="5112" max="5121" width="0" style="277" hidden="1" customWidth="1"/>
    <col min="5122" max="5122" width="1.7109375" style="277" customWidth="1"/>
    <col min="5123" max="5123" width="2.7109375" style="277" customWidth="1"/>
    <col min="5124" max="5124" width="8.5703125" style="277" customWidth="1"/>
    <col min="5125" max="5125" width="10.42578125" style="277" customWidth="1"/>
    <col min="5126" max="5126" width="0" style="277" hidden="1" customWidth="1"/>
    <col min="5127" max="5127" width="8.28515625" style="277" customWidth="1"/>
    <col min="5128" max="5129" width="0" style="277" hidden="1" customWidth="1"/>
    <col min="5130" max="5130" width="4.42578125" style="277" customWidth="1"/>
    <col min="5131" max="5131" width="11" style="277" customWidth="1"/>
    <col min="5132" max="5132" width="11.5703125" style="277" customWidth="1"/>
    <col min="5133" max="5133" width="6.85546875" style="277" customWidth="1"/>
    <col min="5134" max="5134" width="8.85546875" style="277" customWidth="1"/>
    <col min="5135" max="5135" width="0" style="277" hidden="1" customWidth="1"/>
    <col min="5136" max="5136" width="6.42578125" style="277" customWidth="1"/>
    <col min="5137" max="5137" width="11.5703125" style="277" customWidth="1"/>
    <col min="5138" max="5139" width="9.140625" style="277"/>
    <col min="5140" max="5140" width="52.140625" style="277" customWidth="1"/>
    <col min="5141" max="5367" width="9.140625" style="277"/>
    <col min="5368" max="5377" width="0" style="277" hidden="1" customWidth="1"/>
    <col min="5378" max="5378" width="1.7109375" style="277" customWidth="1"/>
    <col min="5379" max="5379" width="2.7109375" style="277" customWidth="1"/>
    <col min="5380" max="5380" width="8.5703125" style="277" customWidth="1"/>
    <col min="5381" max="5381" width="10.42578125" style="277" customWidth="1"/>
    <col min="5382" max="5382" width="0" style="277" hidden="1" customWidth="1"/>
    <col min="5383" max="5383" width="8.28515625" style="277" customWidth="1"/>
    <col min="5384" max="5385" width="0" style="277" hidden="1" customWidth="1"/>
    <col min="5386" max="5386" width="4.42578125" style="277" customWidth="1"/>
    <col min="5387" max="5387" width="11" style="277" customWidth="1"/>
    <col min="5388" max="5388" width="11.5703125" style="277" customWidth="1"/>
    <col min="5389" max="5389" width="6.85546875" style="277" customWidth="1"/>
    <col min="5390" max="5390" width="8.85546875" style="277" customWidth="1"/>
    <col min="5391" max="5391" width="0" style="277" hidden="1" customWidth="1"/>
    <col min="5392" max="5392" width="6.42578125" style="277" customWidth="1"/>
    <col min="5393" max="5393" width="11.5703125" style="277" customWidth="1"/>
    <col min="5394" max="5395" width="9.140625" style="277"/>
    <col min="5396" max="5396" width="52.140625" style="277" customWidth="1"/>
    <col min="5397" max="5623" width="9.140625" style="277"/>
    <col min="5624" max="5633" width="0" style="277" hidden="1" customWidth="1"/>
    <col min="5634" max="5634" width="1.7109375" style="277" customWidth="1"/>
    <col min="5635" max="5635" width="2.7109375" style="277" customWidth="1"/>
    <col min="5636" max="5636" width="8.5703125" style="277" customWidth="1"/>
    <col min="5637" max="5637" width="10.42578125" style="277" customWidth="1"/>
    <col min="5638" max="5638" width="0" style="277" hidden="1" customWidth="1"/>
    <col min="5639" max="5639" width="8.28515625" style="277" customWidth="1"/>
    <col min="5640" max="5641" width="0" style="277" hidden="1" customWidth="1"/>
    <col min="5642" max="5642" width="4.42578125" style="277" customWidth="1"/>
    <col min="5643" max="5643" width="11" style="277" customWidth="1"/>
    <col min="5644" max="5644" width="11.5703125" style="277" customWidth="1"/>
    <col min="5645" max="5645" width="6.85546875" style="277" customWidth="1"/>
    <col min="5646" max="5646" width="8.85546875" style="277" customWidth="1"/>
    <col min="5647" max="5647" width="0" style="277" hidden="1" customWidth="1"/>
    <col min="5648" max="5648" width="6.42578125" style="277" customWidth="1"/>
    <col min="5649" max="5649" width="11.5703125" style="277" customWidth="1"/>
    <col min="5650" max="5651" width="9.140625" style="277"/>
    <col min="5652" max="5652" width="52.140625" style="277" customWidth="1"/>
    <col min="5653" max="5879" width="9.140625" style="277"/>
    <col min="5880" max="5889" width="0" style="277" hidden="1" customWidth="1"/>
    <col min="5890" max="5890" width="1.7109375" style="277" customWidth="1"/>
    <col min="5891" max="5891" width="2.7109375" style="277" customWidth="1"/>
    <col min="5892" max="5892" width="8.5703125" style="277" customWidth="1"/>
    <col min="5893" max="5893" width="10.42578125" style="277" customWidth="1"/>
    <col min="5894" max="5894" width="0" style="277" hidden="1" customWidth="1"/>
    <col min="5895" max="5895" width="8.28515625" style="277" customWidth="1"/>
    <col min="5896" max="5897" width="0" style="277" hidden="1" customWidth="1"/>
    <col min="5898" max="5898" width="4.42578125" style="277" customWidth="1"/>
    <col min="5899" max="5899" width="11" style="277" customWidth="1"/>
    <col min="5900" max="5900" width="11.5703125" style="277" customWidth="1"/>
    <col min="5901" max="5901" width="6.85546875" style="277" customWidth="1"/>
    <col min="5902" max="5902" width="8.85546875" style="277" customWidth="1"/>
    <col min="5903" max="5903" width="0" style="277" hidden="1" customWidth="1"/>
    <col min="5904" max="5904" width="6.42578125" style="277" customWidth="1"/>
    <col min="5905" max="5905" width="11.5703125" style="277" customWidth="1"/>
    <col min="5906" max="5907" width="9.140625" style="277"/>
    <col min="5908" max="5908" width="52.140625" style="277" customWidth="1"/>
    <col min="5909" max="6135" width="9.140625" style="277"/>
    <col min="6136" max="6145" width="0" style="277" hidden="1" customWidth="1"/>
    <col min="6146" max="6146" width="1.7109375" style="277" customWidth="1"/>
    <col min="6147" max="6147" width="2.7109375" style="277" customWidth="1"/>
    <col min="6148" max="6148" width="8.5703125" style="277" customWidth="1"/>
    <col min="6149" max="6149" width="10.42578125" style="277" customWidth="1"/>
    <col min="6150" max="6150" width="0" style="277" hidden="1" customWidth="1"/>
    <col min="6151" max="6151" width="8.28515625" style="277" customWidth="1"/>
    <col min="6152" max="6153" width="0" style="277" hidden="1" customWidth="1"/>
    <col min="6154" max="6154" width="4.42578125" style="277" customWidth="1"/>
    <col min="6155" max="6155" width="11" style="277" customWidth="1"/>
    <col min="6156" max="6156" width="11.5703125" style="277" customWidth="1"/>
    <col min="6157" max="6157" width="6.85546875" style="277" customWidth="1"/>
    <col min="6158" max="6158" width="8.85546875" style="277" customWidth="1"/>
    <col min="6159" max="6159" width="0" style="277" hidden="1" customWidth="1"/>
    <col min="6160" max="6160" width="6.42578125" style="277" customWidth="1"/>
    <col min="6161" max="6161" width="11.5703125" style="277" customWidth="1"/>
    <col min="6162" max="6163" width="9.140625" style="277"/>
    <col min="6164" max="6164" width="52.140625" style="277" customWidth="1"/>
    <col min="6165" max="6391" width="9.140625" style="277"/>
    <col min="6392" max="6401" width="0" style="277" hidden="1" customWidth="1"/>
    <col min="6402" max="6402" width="1.7109375" style="277" customWidth="1"/>
    <col min="6403" max="6403" width="2.7109375" style="277" customWidth="1"/>
    <col min="6404" max="6404" width="8.5703125" style="277" customWidth="1"/>
    <col min="6405" max="6405" width="10.42578125" style="277" customWidth="1"/>
    <col min="6406" max="6406" width="0" style="277" hidden="1" customWidth="1"/>
    <col min="6407" max="6407" width="8.28515625" style="277" customWidth="1"/>
    <col min="6408" max="6409" width="0" style="277" hidden="1" customWidth="1"/>
    <col min="6410" max="6410" width="4.42578125" style="277" customWidth="1"/>
    <col min="6411" max="6411" width="11" style="277" customWidth="1"/>
    <col min="6412" max="6412" width="11.5703125" style="277" customWidth="1"/>
    <col min="6413" max="6413" width="6.85546875" style="277" customWidth="1"/>
    <col min="6414" max="6414" width="8.85546875" style="277" customWidth="1"/>
    <col min="6415" max="6415" width="0" style="277" hidden="1" customWidth="1"/>
    <col min="6416" max="6416" width="6.42578125" style="277" customWidth="1"/>
    <col min="6417" max="6417" width="11.5703125" style="277" customWidth="1"/>
    <col min="6418" max="6419" width="9.140625" style="277"/>
    <col min="6420" max="6420" width="52.140625" style="277" customWidth="1"/>
    <col min="6421" max="6647" width="9.140625" style="277"/>
    <col min="6648" max="6657" width="0" style="277" hidden="1" customWidth="1"/>
    <col min="6658" max="6658" width="1.7109375" style="277" customWidth="1"/>
    <col min="6659" max="6659" width="2.7109375" style="277" customWidth="1"/>
    <col min="6660" max="6660" width="8.5703125" style="277" customWidth="1"/>
    <col min="6661" max="6661" width="10.42578125" style="277" customWidth="1"/>
    <col min="6662" max="6662" width="0" style="277" hidden="1" customWidth="1"/>
    <col min="6663" max="6663" width="8.28515625" style="277" customWidth="1"/>
    <col min="6664" max="6665" width="0" style="277" hidden="1" customWidth="1"/>
    <col min="6666" max="6666" width="4.42578125" style="277" customWidth="1"/>
    <col min="6667" max="6667" width="11" style="277" customWidth="1"/>
    <col min="6668" max="6668" width="11.5703125" style="277" customWidth="1"/>
    <col min="6669" max="6669" width="6.85546875" style="277" customWidth="1"/>
    <col min="6670" max="6670" width="8.85546875" style="277" customWidth="1"/>
    <col min="6671" max="6671" width="0" style="277" hidden="1" customWidth="1"/>
    <col min="6672" max="6672" width="6.42578125" style="277" customWidth="1"/>
    <col min="6673" max="6673" width="11.5703125" style="277" customWidth="1"/>
    <col min="6674" max="6675" width="9.140625" style="277"/>
    <col min="6676" max="6676" width="52.140625" style="277" customWidth="1"/>
    <col min="6677" max="6903" width="9.140625" style="277"/>
    <col min="6904" max="6913" width="0" style="277" hidden="1" customWidth="1"/>
    <col min="6914" max="6914" width="1.7109375" style="277" customWidth="1"/>
    <col min="6915" max="6915" width="2.7109375" style="277" customWidth="1"/>
    <col min="6916" max="6916" width="8.5703125" style="277" customWidth="1"/>
    <col min="6917" max="6917" width="10.42578125" style="277" customWidth="1"/>
    <col min="6918" max="6918" width="0" style="277" hidden="1" customWidth="1"/>
    <col min="6919" max="6919" width="8.28515625" style="277" customWidth="1"/>
    <col min="6920" max="6921" width="0" style="277" hidden="1" customWidth="1"/>
    <col min="6922" max="6922" width="4.42578125" style="277" customWidth="1"/>
    <col min="6923" max="6923" width="11" style="277" customWidth="1"/>
    <col min="6924" max="6924" width="11.5703125" style="277" customWidth="1"/>
    <col min="6925" max="6925" width="6.85546875" style="277" customWidth="1"/>
    <col min="6926" max="6926" width="8.85546875" style="277" customWidth="1"/>
    <col min="6927" max="6927" width="0" style="277" hidden="1" customWidth="1"/>
    <col min="6928" max="6928" width="6.42578125" style="277" customWidth="1"/>
    <col min="6929" max="6929" width="11.5703125" style="277" customWidth="1"/>
    <col min="6930" max="6931" width="9.140625" style="277"/>
    <col min="6932" max="6932" width="52.140625" style="277" customWidth="1"/>
    <col min="6933" max="7159" width="9.140625" style="277"/>
    <col min="7160" max="7169" width="0" style="277" hidden="1" customWidth="1"/>
    <col min="7170" max="7170" width="1.7109375" style="277" customWidth="1"/>
    <col min="7171" max="7171" width="2.7109375" style="277" customWidth="1"/>
    <col min="7172" max="7172" width="8.5703125" style="277" customWidth="1"/>
    <col min="7173" max="7173" width="10.42578125" style="277" customWidth="1"/>
    <col min="7174" max="7174" width="0" style="277" hidden="1" customWidth="1"/>
    <col min="7175" max="7175" width="8.28515625" style="277" customWidth="1"/>
    <col min="7176" max="7177" width="0" style="277" hidden="1" customWidth="1"/>
    <col min="7178" max="7178" width="4.42578125" style="277" customWidth="1"/>
    <col min="7179" max="7179" width="11" style="277" customWidth="1"/>
    <col min="7180" max="7180" width="11.5703125" style="277" customWidth="1"/>
    <col min="7181" max="7181" width="6.85546875" style="277" customWidth="1"/>
    <col min="7182" max="7182" width="8.85546875" style="277" customWidth="1"/>
    <col min="7183" max="7183" width="0" style="277" hidden="1" customWidth="1"/>
    <col min="7184" max="7184" width="6.42578125" style="277" customWidth="1"/>
    <col min="7185" max="7185" width="11.5703125" style="277" customWidth="1"/>
    <col min="7186" max="7187" width="9.140625" style="277"/>
    <col min="7188" max="7188" width="52.140625" style="277" customWidth="1"/>
    <col min="7189" max="7415" width="9.140625" style="277"/>
    <col min="7416" max="7425" width="0" style="277" hidden="1" customWidth="1"/>
    <col min="7426" max="7426" width="1.7109375" style="277" customWidth="1"/>
    <col min="7427" max="7427" width="2.7109375" style="277" customWidth="1"/>
    <col min="7428" max="7428" width="8.5703125" style="277" customWidth="1"/>
    <col min="7429" max="7429" width="10.42578125" style="277" customWidth="1"/>
    <col min="7430" max="7430" width="0" style="277" hidden="1" customWidth="1"/>
    <col min="7431" max="7431" width="8.28515625" style="277" customWidth="1"/>
    <col min="7432" max="7433" width="0" style="277" hidden="1" customWidth="1"/>
    <col min="7434" max="7434" width="4.42578125" style="277" customWidth="1"/>
    <col min="7435" max="7435" width="11" style="277" customWidth="1"/>
    <col min="7436" max="7436" width="11.5703125" style="277" customWidth="1"/>
    <col min="7437" max="7437" width="6.85546875" style="277" customWidth="1"/>
    <col min="7438" max="7438" width="8.85546875" style="277" customWidth="1"/>
    <col min="7439" max="7439" width="0" style="277" hidden="1" customWidth="1"/>
    <col min="7440" max="7440" width="6.42578125" style="277" customWidth="1"/>
    <col min="7441" max="7441" width="11.5703125" style="277" customWidth="1"/>
    <col min="7442" max="7443" width="9.140625" style="277"/>
    <col min="7444" max="7444" width="52.140625" style="277" customWidth="1"/>
    <col min="7445" max="7671" width="9.140625" style="277"/>
    <col min="7672" max="7681" width="0" style="277" hidden="1" customWidth="1"/>
    <col min="7682" max="7682" width="1.7109375" style="277" customWidth="1"/>
    <col min="7683" max="7683" width="2.7109375" style="277" customWidth="1"/>
    <col min="7684" max="7684" width="8.5703125" style="277" customWidth="1"/>
    <col min="7685" max="7685" width="10.42578125" style="277" customWidth="1"/>
    <col min="7686" max="7686" width="0" style="277" hidden="1" customWidth="1"/>
    <col min="7687" max="7687" width="8.28515625" style="277" customWidth="1"/>
    <col min="7688" max="7689" width="0" style="277" hidden="1" customWidth="1"/>
    <col min="7690" max="7690" width="4.42578125" style="277" customWidth="1"/>
    <col min="7691" max="7691" width="11" style="277" customWidth="1"/>
    <col min="7692" max="7692" width="11.5703125" style="277" customWidth="1"/>
    <col min="7693" max="7693" width="6.85546875" style="277" customWidth="1"/>
    <col min="7694" max="7694" width="8.85546875" style="277" customWidth="1"/>
    <col min="7695" max="7695" width="0" style="277" hidden="1" customWidth="1"/>
    <col min="7696" max="7696" width="6.42578125" style="277" customWidth="1"/>
    <col min="7697" max="7697" width="11.5703125" style="277" customWidth="1"/>
    <col min="7698" max="7699" width="9.140625" style="277"/>
    <col min="7700" max="7700" width="52.140625" style="277" customWidth="1"/>
    <col min="7701" max="7927" width="9.140625" style="277"/>
    <col min="7928" max="7937" width="0" style="277" hidden="1" customWidth="1"/>
    <col min="7938" max="7938" width="1.7109375" style="277" customWidth="1"/>
    <col min="7939" max="7939" width="2.7109375" style="277" customWidth="1"/>
    <col min="7940" max="7940" width="8.5703125" style="277" customWidth="1"/>
    <col min="7941" max="7941" width="10.42578125" style="277" customWidth="1"/>
    <col min="7942" max="7942" width="0" style="277" hidden="1" customWidth="1"/>
    <col min="7943" max="7943" width="8.28515625" style="277" customWidth="1"/>
    <col min="7944" max="7945" width="0" style="277" hidden="1" customWidth="1"/>
    <col min="7946" max="7946" width="4.42578125" style="277" customWidth="1"/>
    <col min="7947" max="7947" width="11" style="277" customWidth="1"/>
    <col min="7948" max="7948" width="11.5703125" style="277" customWidth="1"/>
    <col min="7949" max="7949" width="6.85546875" style="277" customWidth="1"/>
    <col min="7950" max="7950" width="8.85546875" style="277" customWidth="1"/>
    <col min="7951" max="7951" width="0" style="277" hidden="1" customWidth="1"/>
    <col min="7952" max="7952" width="6.42578125" style="277" customWidth="1"/>
    <col min="7953" max="7953" width="11.5703125" style="277" customWidth="1"/>
    <col min="7954" max="7955" width="9.140625" style="277"/>
    <col min="7956" max="7956" width="52.140625" style="277" customWidth="1"/>
    <col min="7957" max="8183" width="9.140625" style="277"/>
    <col min="8184" max="8193" width="0" style="277" hidden="1" customWidth="1"/>
    <col min="8194" max="8194" width="1.7109375" style="277" customWidth="1"/>
    <col min="8195" max="8195" width="2.7109375" style="277" customWidth="1"/>
    <col min="8196" max="8196" width="8.5703125" style="277" customWidth="1"/>
    <col min="8197" max="8197" width="10.42578125" style="277" customWidth="1"/>
    <col min="8198" max="8198" width="0" style="277" hidden="1" customWidth="1"/>
    <col min="8199" max="8199" width="8.28515625" style="277" customWidth="1"/>
    <col min="8200" max="8201" width="0" style="277" hidden="1" customWidth="1"/>
    <col min="8202" max="8202" width="4.42578125" style="277" customWidth="1"/>
    <col min="8203" max="8203" width="11" style="277" customWidth="1"/>
    <col min="8204" max="8204" width="11.5703125" style="277" customWidth="1"/>
    <col min="8205" max="8205" width="6.85546875" style="277" customWidth="1"/>
    <col min="8206" max="8206" width="8.85546875" style="277" customWidth="1"/>
    <col min="8207" max="8207" width="0" style="277" hidden="1" customWidth="1"/>
    <col min="8208" max="8208" width="6.42578125" style="277" customWidth="1"/>
    <col min="8209" max="8209" width="11.5703125" style="277" customWidth="1"/>
    <col min="8210" max="8211" width="9.140625" style="277"/>
    <col min="8212" max="8212" width="52.140625" style="277" customWidth="1"/>
    <col min="8213" max="8439" width="9.140625" style="277"/>
    <col min="8440" max="8449" width="0" style="277" hidden="1" customWidth="1"/>
    <col min="8450" max="8450" width="1.7109375" style="277" customWidth="1"/>
    <col min="8451" max="8451" width="2.7109375" style="277" customWidth="1"/>
    <col min="8452" max="8452" width="8.5703125" style="277" customWidth="1"/>
    <col min="8453" max="8453" width="10.42578125" style="277" customWidth="1"/>
    <col min="8454" max="8454" width="0" style="277" hidden="1" customWidth="1"/>
    <col min="8455" max="8455" width="8.28515625" style="277" customWidth="1"/>
    <col min="8456" max="8457" width="0" style="277" hidden="1" customWidth="1"/>
    <col min="8458" max="8458" width="4.42578125" style="277" customWidth="1"/>
    <col min="8459" max="8459" width="11" style="277" customWidth="1"/>
    <col min="8460" max="8460" width="11.5703125" style="277" customWidth="1"/>
    <col min="8461" max="8461" width="6.85546875" style="277" customWidth="1"/>
    <col min="8462" max="8462" width="8.85546875" style="277" customWidth="1"/>
    <col min="8463" max="8463" width="0" style="277" hidden="1" customWidth="1"/>
    <col min="8464" max="8464" width="6.42578125" style="277" customWidth="1"/>
    <col min="8465" max="8465" width="11.5703125" style="277" customWidth="1"/>
    <col min="8466" max="8467" width="9.140625" style="277"/>
    <col min="8468" max="8468" width="52.140625" style="277" customWidth="1"/>
    <col min="8469" max="8695" width="9.140625" style="277"/>
    <col min="8696" max="8705" width="0" style="277" hidden="1" customWidth="1"/>
    <col min="8706" max="8706" width="1.7109375" style="277" customWidth="1"/>
    <col min="8707" max="8707" width="2.7109375" style="277" customWidth="1"/>
    <col min="8708" max="8708" width="8.5703125" style="277" customWidth="1"/>
    <col min="8709" max="8709" width="10.42578125" style="277" customWidth="1"/>
    <col min="8710" max="8710" width="0" style="277" hidden="1" customWidth="1"/>
    <col min="8711" max="8711" width="8.28515625" style="277" customWidth="1"/>
    <col min="8712" max="8713" width="0" style="277" hidden="1" customWidth="1"/>
    <col min="8714" max="8714" width="4.42578125" style="277" customWidth="1"/>
    <col min="8715" max="8715" width="11" style="277" customWidth="1"/>
    <col min="8716" max="8716" width="11.5703125" style="277" customWidth="1"/>
    <col min="8717" max="8717" width="6.85546875" style="277" customWidth="1"/>
    <col min="8718" max="8718" width="8.85546875" style="277" customWidth="1"/>
    <col min="8719" max="8719" width="0" style="277" hidden="1" customWidth="1"/>
    <col min="8720" max="8720" width="6.42578125" style="277" customWidth="1"/>
    <col min="8721" max="8721" width="11.5703125" style="277" customWidth="1"/>
    <col min="8722" max="8723" width="9.140625" style="277"/>
    <col min="8724" max="8724" width="52.140625" style="277" customWidth="1"/>
    <col min="8725" max="8951" width="9.140625" style="277"/>
    <col min="8952" max="8961" width="0" style="277" hidden="1" customWidth="1"/>
    <col min="8962" max="8962" width="1.7109375" style="277" customWidth="1"/>
    <col min="8963" max="8963" width="2.7109375" style="277" customWidth="1"/>
    <col min="8964" max="8964" width="8.5703125" style="277" customWidth="1"/>
    <col min="8965" max="8965" width="10.42578125" style="277" customWidth="1"/>
    <col min="8966" max="8966" width="0" style="277" hidden="1" customWidth="1"/>
    <col min="8967" max="8967" width="8.28515625" style="277" customWidth="1"/>
    <col min="8968" max="8969" width="0" style="277" hidden="1" customWidth="1"/>
    <col min="8970" max="8970" width="4.42578125" style="277" customWidth="1"/>
    <col min="8971" max="8971" width="11" style="277" customWidth="1"/>
    <col min="8972" max="8972" width="11.5703125" style="277" customWidth="1"/>
    <col min="8973" max="8973" width="6.85546875" style="277" customWidth="1"/>
    <col min="8974" max="8974" width="8.85546875" style="277" customWidth="1"/>
    <col min="8975" max="8975" width="0" style="277" hidden="1" customWidth="1"/>
    <col min="8976" max="8976" width="6.42578125" style="277" customWidth="1"/>
    <col min="8977" max="8977" width="11.5703125" style="277" customWidth="1"/>
    <col min="8978" max="8979" width="9.140625" style="277"/>
    <col min="8980" max="8980" width="52.140625" style="277" customWidth="1"/>
    <col min="8981" max="9207" width="9.140625" style="277"/>
    <col min="9208" max="9217" width="0" style="277" hidden="1" customWidth="1"/>
    <col min="9218" max="9218" width="1.7109375" style="277" customWidth="1"/>
    <col min="9219" max="9219" width="2.7109375" style="277" customWidth="1"/>
    <col min="9220" max="9220" width="8.5703125" style="277" customWidth="1"/>
    <col min="9221" max="9221" width="10.42578125" style="277" customWidth="1"/>
    <col min="9222" max="9222" width="0" style="277" hidden="1" customWidth="1"/>
    <col min="9223" max="9223" width="8.28515625" style="277" customWidth="1"/>
    <col min="9224" max="9225" width="0" style="277" hidden="1" customWidth="1"/>
    <col min="9226" max="9226" width="4.42578125" style="277" customWidth="1"/>
    <col min="9227" max="9227" width="11" style="277" customWidth="1"/>
    <col min="9228" max="9228" width="11.5703125" style="277" customWidth="1"/>
    <col min="9229" max="9229" width="6.85546875" style="277" customWidth="1"/>
    <col min="9230" max="9230" width="8.85546875" style="277" customWidth="1"/>
    <col min="9231" max="9231" width="0" style="277" hidden="1" customWidth="1"/>
    <col min="9232" max="9232" width="6.42578125" style="277" customWidth="1"/>
    <col min="9233" max="9233" width="11.5703125" style="277" customWidth="1"/>
    <col min="9234" max="9235" width="9.140625" style="277"/>
    <col min="9236" max="9236" width="52.140625" style="277" customWidth="1"/>
    <col min="9237" max="9463" width="9.140625" style="277"/>
    <col min="9464" max="9473" width="0" style="277" hidden="1" customWidth="1"/>
    <col min="9474" max="9474" width="1.7109375" style="277" customWidth="1"/>
    <col min="9475" max="9475" width="2.7109375" style="277" customWidth="1"/>
    <col min="9476" max="9476" width="8.5703125" style="277" customWidth="1"/>
    <col min="9477" max="9477" width="10.42578125" style="277" customWidth="1"/>
    <col min="9478" max="9478" width="0" style="277" hidden="1" customWidth="1"/>
    <col min="9479" max="9479" width="8.28515625" style="277" customWidth="1"/>
    <col min="9480" max="9481" width="0" style="277" hidden="1" customWidth="1"/>
    <col min="9482" max="9482" width="4.42578125" style="277" customWidth="1"/>
    <col min="9483" max="9483" width="11" style="277" customWidth="1"/>
    <col min="9484" max="9484" width="11.5703125" style="277" customWidth="1"/>
    <col min="9485" max="9485" width="6.85546875" style="277" customWidth="1"/>
    <col min="9486" max="9486" width="8.85546875" style="277" customWidth="1"/>
    <col min="9487" max="9487" width="0" style="277" hidden="1" customWidth="1"/>
    <col min="9488" max="9488" width="6.42578125" style="277" customWidth="1"/>
    <col min="9489" max="9489" width="11.5703125" style="277" customWidth="1"/>
    <col min="9490" max="9491" width="9.140625" style="277"/>
    <col min="9492" max="9492" width="52.140625" style="277" customWidth="1"/>
    <col min="9493" max="9719" width="9.140625" style="277"/>
    <col min="9720" max="9729" width="0" style="277" hidden="1" customWidth="1"/>
    <col min="9730" max="9730" width="1.7109375" style="277" customWidth="1"/>
    <col min="9731" max="9731" width="2.7109375" style="277" customWidth="1"/>
    <col min="9732" max="9732" width="8.5703125" style="277" customWidth="1"/>
    <col min="9733" max="9733" width="10.42578125" style="277" customWidth="1"/>
    <col min="9734" max="9734" width="0" style="277" hidden="1" customWidth="1"/>
    <col min="9735" max="9735" width="8.28515625" style="277" customWidth="1"/>
    <col min="9736" max="9737" width="0" style="277" hidden="1" customWidth="1"/>
    <col min="9738" max="9738" width="4.42578125" style="277" customWidth="1"/>
    <col min="9739" max="9739" width="11" style="277" customWidth="1"/>
    <col min="9740" max="9740" width="11.5703125" style="277" customWidth="1"/>
    <col min="9741" max="9741" width="6.85546875" style="277" customWidth="1"/>
    <col min="9742" max="9742" width="8.85546875" style="277" customWidth="1"/>
    <col min="9743" max="9743" width="0" style="277" hidden="1" customWidth="1"/>
    <col min="9744" max="9744" width="6.42578125" style="277" customWidth="1"/>
    <col min="9745" max="9745" width="11.5703125" style="277" customWidth="1"/>
    <col min="9746" max="9747" width="9.140625" style="277"/>
    <col min="9748" max="9748" width="52.140625" style="277" customWidth="1"/>
    <col min="9749" max="9975" width="9.140625" style="277"/>
    <col min="9976" max="9985" width="0" style="277" hidden="1" customWidth="1"/>
    <col min="9986" max="9986" width="1.7109375" style="277" customWidth="1"/>
    <col min="9987" max="9987" width="2.7109375" style="277" customWidth="1"/>
    <col min="9988" max="9988" width="8.5703125" style="277" customWidth="1"/>
    <col min="9989" max="9989" width="10.42578125" style="277" customWidth="1"/>
    <col min="9990" max="9990" width="0" style="277" hidden="1" customWidth="1"/>
    <col min="9991" max="9991" width="8.28515625" style="277" customWidth="1"/>
    <col min="9992" max="9993" width="0" style="277" hidden="1" customWidth="1"/>
    <col min="9994" max="9994" width="4.42578125" style="277" customWidth="1"/>
    <col min="9995" max="9995" width="11" style="277" customWidth="1"/>
    <col min="9996" max="9996" width="11.5703125" style="277" customWidth="1"/>
    <col min="9997" max="9997" width="6.85546875" style="277" customWidth="1"/>
    <col min="9998" max="9998" width="8.85546875" style="277" customWidth="1"/>
    <col min="9999" max="9999" width="0" style="277" hidden="1" customWidth="1"/>
    <col min="10000" max="10000" width="6.42578125" style="277" customWidth="1"/>
    <col min="10001" max="10001" width="11.5703125" style="277" customWidth="1"/>
    <col min="10002" max="10003" width="9.140625" style="277"/>
    <col min="10004" max="10004" width="52.140625" style="277" customWidth="1"/>
    <col min="10005" max="10231" width="9.140625" style="277"/>
    <col min="10232" max="10241" width="0" style="277" hidden="1" customWidth="1"/>
    <col min="10242" max="10242" width="1.7109375" style="277" customWidth="1"/>
    <col min="10243" max="10243" width="2.7109375" style="277" customWidth="1"/>
    <col min="10244" max="10244" width="8.5703125" style="277" customWidth="1"/>
    <col min="10245" max="10245" width="10.42578125" style="277" customWidth="1"/>
    <col min="10246" max="10246" width="0" style="277" hidden="1" customWidth="1"/>
    <col min="10247" max="10247" width="8.28515625" style="277" customWidth="1"/>
    <col min="10248" max="10249" width="0" style="277" hidden="1" customWidth="1"/>
    <col min="10250" max="10250" width="4.42578125" style="277" customWidth="1"/>
    <col min="10251" max="10251" width="11" style="277" customWidth="1"/>
    <col min="10252" max="10252" width="11.5703125" style="277" customWidth="1"/>
    <col min="10253" max="10253" width="6.85546875" style="277" customWidth="1"/>
    <col min="10254" max="10254" width="8.85546875" style="277" customWidth="1"/>
    <col min="10255" max="10255" width="0" style="277" hidden="1" customWidth="1"/>
    <col min="10256" max="10256" width="6.42578125" style="277" customWidth="1"/>
    <col min="10257" max="10257" width="11.5703125" style="277" customWidth="1"/>
    <col min="10258" max="10259" width="9.140625" style="277"/>
    <col min="10260" max="10260" width="52.140625" style="277" customWidth="1"/>
    <col min="10261" max="10487" width="9.140625" style="277"/>
    <col min="10488" max="10497" width="0" style="277" hidden="1" customWidth="1"/>
    <col min="10498" max="10498" width="1.7109375" style="277" customWidth="1"/>
    <col min="10499" max="10499" width="2.7109375" style="277" customWidth="1"/>
    <col min="10500" max="10500" width="8.5703125" style="277" customWidth="1"/>
    <col min="10501" max="10501" width="10.42578125" style="277" customWidth="1"/>
    <col min="10502" max="10502" width="0" style="277" hidden="1" customWidth="1"/>
    <col min="10503" max="10503" width="8.28515625" style="277" customWidth="1"/>
    <col min="10504" max="10505" width="0" style="277" hidden="1" customWidth="1"/>
    <col min="10506" max="10506" width="4.42578125" style="277" customWidth="1"/>
    <col min="10507" max="10507" width="11" style="277" customWidth="1"/>
    <col min="10508" max="10508" width="11.5703125" style="277" customWidth="1"/>
    <col min="10509" max="10509" width="6.85546875" style="277" customWidth="1"/>
    <col min="10510" max="10510" width="8.85546875" style="277" customWidth="1"/>
    <col min="10511" max="10511" width="0" style="277" hidden="1" customWidth="1"/>
    <col min="10512" max="10512" width="6.42578125" style="277" customWidth="1"/>
    <col min="10513" max="10513" width="11.5703125" style="277" customWidth="1"/>
    <col min="10514" max="10515" width="9.140625" style="277"/>
    <col min="10516" max="10516" width="52.140625" style="277" customWidth="1"/>
    <col min="10517" max="10743" width="9.140625" style="277"/>
    <col min="10744" max="10753" width="0" style="277" hidden="1" customWidth="1"/>
    <col min="10754" max="10754" width="1.7109375" style="277" customWidth="1"/>
    <col min="10755" max="10755" width="2.7109375" style="277" customWidth="1"/>
    <col min="10756" max="10756" width="8.5703125" style="277" customWidth="1"/>
    <col min="10757" max="10757" width="10.42578125" style="277" customWidth="1"/>
    <col min="10758" max="10758" width="0" style="277" hidden="1" customWidth="1"/>
    <col min="10759" max="10759" width="8.28515625" style="277" customWidth="1"/>
    <col min="10760" max="10761" width="0" style="277" hidden="1" customWidth="1"/>
    <col min="10762" max="10762" width="4.42578125" style="277" customWidth="1"/>
    <col min="10763" max="10763" width="11" style="277" customWidth="1"/>
    <col min="10764" max="10764" width="11.5703125" style="277" customWidth="1"/>
    <col min="10765" max="10765" width="6.85546875" style="277" customWidth="1"/>
    <col min="10766" max="10766" width="8.85546875" style="277" customWidth="1"/>
    <col min="10767" max="10767" width="0" style="277" hidden="1" customWidth="1"/>
    <col min="10768" max="10768" width="6.42578125" style="277" customWidth="1"/>
    <col min="10769" max="10769" width="11.5703125" style="277" customWidth="1"/>
    <col min="10770" max="10771" width="9.140625" style="277"/>
    <col min="10772" max="10772" width="52.140625" style="277" customWidth="1"/>
    <col min="10773" max="10999" width="9.140625" style="277"/>
    <col min="11000" max="11009" width="0" style="277" hidden="1" customWidth="1"/>
    <col min="11010" max="11010" width="1.7109375" style="277" customWidth="1"/>
    <col min="11011" max="11011" width="2.7109375" style="277" customWidth="1"/>
    <col min="11012" max="11012" width="8.5703125" style="277" customWidth="1"/>
    <col min="11013" max="11013" width="10.42578125" style="277" customWidth="1"/>
    <col min="11014" max="11014" width="0" style="277" hidden="1" customWidth="1"/>
    <col min="11015" max="11015" width="8.28515625" style="277" customWidth="1"/>
    <col min="11016" max="11017" width="0" style="277" hidden="1" customWidth="1"/>
    <col min="11018" max="11018" width="4.42578125" style="277" customWidth="1"/>
    <col min="11019" max="11019" width="11" style="277" customWidth="1"/>
    <col min="11020" max="11020" width="11.5703125" style="277" customWidth="1"/>
    <col min="11021" max="11021" width="6.85546875" style="277" customWidth="1"/>
    <col min="11022" max="11022" width="8.85546875" style="277" customWidth="1"/>
    <col min="11023" max="11023" width="0" style="277" hidden="1" customWidth="1"/>
    <col min="11024" max="11024" width="6.42578125" style="277" customWidth="1"/>
    <col min="11025" max="11025" width="11.5703125" style="277" customWidth="1"/>
    <col min="11026" max="11027" width="9.140625" style="277"/>
    <col min="11028" max="11028" width="52.140625" style="277" customWidth="1"/>
    <col min="11029" max="11255" width="9.140625" style="277"/>
    <col min="11256" max="11265" width="0" style="277" hidden="1" customWidth="1"/>
    <col min="11266" max="11266" width="1.7109375" style="277" customWidth="1"/>
    <col min="11267" max="11267" width="2.7109375" style="277" customWidth="1"/>
    <col min="11268" max="11268" width="8.5703125" style="277" customWidth="1"/>
    <col min="11269" max="11269" width="10.42578125" style="277" customWidth="1"/>
    <col min="11270" max="11270" width="0" style="277" hidden="1" customWidth="1"/>
    <col min="11271" max="11271" width="8.28515625" style="277" customWidth="1"/>
    <col min="11272" max="11273" width="0" style="277" hidden="1" customWidth="1"/>
    <col min="11274" max="11274" width="4.42578125" style="277" customWidth="1"/>
    <col min="11275" max="11275" width="11" style="277" customWidth="1"/>
    <col min="11276" max="11276" width="11.5703125" style="277" customWidth="1"/>
    <col min="11277" max="11277" width="6.85546875" style="277" customWidth="1"/>
    <col min="11278" max="11278" width="8.85546875" style="277" customWidth="1"/>
    <col min="11279" max="11279" width="0" style="277" hidden="1" customWidth="1"/>
    <col min="11280" max="11280" width="6.42578125" style="277" customWidth="1"/>
    <col min="11281" max="11281" width="11.5703125" style="277" customWidth="1"/>
    <col min="11282" max="11283" width="9.140625" style="277"/>
    <col min="11284" max="11284" width="52.140625" style="277" customWidth="1"/>
    <col min="11285" max="11511" width="9.140625" style="277"/>
    <col min="11512" max="11521" width="0" style="277" hidden="1" customWidth="1"/>
    <col min="11522" max="11522" width="1.7109375" style="277" customWidth="1"/>
    <col min="11523" max="11523" width="2.7109375" style="277" customWidth="1"/>
    <col min="11524" max="11524" width="8.5703125" style="277" customWidth="1"/>
    <col min="11525" max="11525" width="10.42578125" style="277" customWidth="1"/>
    <col min="11526" max="11526" width="0" style="277" hidden="1" customWidth="1"/>
    <col min="11527" max="11527" width="8.28515625" style="277" customWidth="1"/>
    <col min="11528" max="11529" width="0" style="277" hidden="1" customWidth="1"/>
    <col min="11530" max="11530" width="4.42578125" style="277" customWidth="1"/>
    <col min="11531" max="11531" width="11" style="277" customWidth="1"/>
    <col min="11532" max="11532" width="11.5703125" style="277" customWidth="1"/>
    <col min="11533" max="11533" width="6.85546875" style="277" customWidth="1"/>
    <col min="11534" max="11534" width="8.85546875" style="277" customWidth="1"/>
    <col min="11535" max="11535" width="0" style="277" hidden="1" customWidth="1"/>
    <col min="11536" max="11536" width="6.42578125" style="277" customWidth="1"/>
    <col min="11537" max="11537" width="11.5703125" style="277" customWidth="1"/>
    <col min="11538" max="11539" width="9.140625" style="277"/>
    <col min="11540" max="11540" width="52.140625" style="277" customWidth="1"/>
    <col min="11541" max="11767" width="9.140625" style="277"/>
    <col min="11768" max="11777" width="0" style="277" hidden="1" customWidth="1"/>
    <col min="11778" max="11778" width="1.7109375" style="277" customWidth="1"/>
    <col min="11779" max="11779" width="2.7109375" style="277" customWidth="1"/>
    <col min="11780" max="11780" width="8.5703125" style="277" customWidth="1"/>
    <col min="11781" max="11781" width="10.42578125" style="277" customWidth="1"/>
    <col min="11782" max="11782" width="0" style="277" hidden="1" customWidth="1"/>
    <col min="11783" max="11783" width="8.28515625" style="277" customWidth="1"/>
    <col min="11784" max="11785" width="0" style="277" hidden="1" customWidth="1"/>
    <col min="11786" max="11786" width="4.42578125" style="277" customWidth="1"/>
    <col min="11787" max="11787" width="11" style="277" customWidth="1"/>
    <col min="11788" max="11788" width="11.5703125" style="277" customWidth="1"/>
    <col min="11789" max="11789" width="6.85546875" style="277" customWidth="1"/>
    <col min="11790" max="11790" width="8.85546875" style="277" customWidth="1"/>
    <col min="11791" max="11791" width="0" style="277" hidden="1" customWidth="1"/>
    <col min="11792" max="11792" width="6.42578125" style="277" customWidth="1"/>
    <col min="11793" max="11793" width="11.5703125" style="277" customWidth="1"/>
    <col min="11794" max="11795" width="9.140625" style="277"/>
    <col min="11796" max="11796" width="52.140625" style="277" customWidth="1"/>
    <col min="11797" max="12023" width="9.140625" style="277"/>
    <col min="12024" max="12033" width="0" style="277" hidden="1" customWidth="1"/>
    <col min="12034" max="12034" width="1.7109375" style="277" customWidth="1"/>
    <col min="12035" max="12035" width="2.7109375" style="277" customWidth="1"/>
    <col min="12036" max="12036" width="8.5703125" style="277" customWidth="1"/>
    <col min="12037" max="12037" width="10.42578125" style="277" customWidth="1"/>
    <col min="12038" max="12038" width="0" style="277" hidden="1" customWidth="1"/>
    <col min="12039" max="12039" width="8.28515625" style="277" customWidth="1"/>
    <col min="12040" max="12041" width="0" style="277" hidden="1" customWidth="1"/>
    <col min="12042" max="12042" width="4.42578125" style="277" customWidth="1"/>
    <col min="12043" max="12043" width="11" style="277" customWidth="1"/>
    <col min="12044" max="12044" width="11.5703125" style="277" customWidth="1"/>
    <col min="12045" max="12045" width="6.85546875" style="277" customWidth="1"/>
    <col min="12046" max="12046" width="8.85546875" style="277" customWidth="1"/>
    <col min="12047" max="12047" width="0" style="277" hidden="1" customWidth="1"/>
    <col min="12048" max="12048" width="6.42578125" style="277" customWidth="1"/>
    <col min="12049" max="12049" width="11.5703125" style="277" customWidth="1"/>
    <col min="12050" max="12051" width="9.140625" style="277"/>
    <col min="12052" max="12052" width="52.140625" style="277" customWidth="1"/>
    <col min="12053" max="12279" width="9.140625" style="277"/>
    <col min="12280" max="12289" width="0" style="277" hidden="1" customWidth="1"/>
    <col min="12290" max="12290" width="1.7109375" style="277" customWidth="1"/>
    <col min="12291" max="12291" width="2.7109375" style="277" customWidth="1"/>
    <col min="12292" max="12292" width="8.5703125" style="277" customWidth="1"/>
    <col min="12293" max="12293" width="10.42578125" style="277" customWidth="1"/>
    <col min="12294" max="12294" width="0" style="277" hidden="1" customWidth="1"/>
    <col min="12295" max="12295" width="8.28515625" style="277" customWidth="1"/>
    <col min="12296" max="12297" width="0" style="277" hidden="1" customWidth="1"/>
    <col min="12298" max="12298" width="4.42578125" style="277" customWidth="1"/>
    <col min="12299" max="12299" width="11" style="277" customWidth="1"/>
    <col min="12300" max="12300" width="11.5703125" style="277" customWidth="1"/>
    <col min="12301" max="12301" width="6.85546875" style="277" customWidth="1"/>
    <col min="12302" max="12302" width="8.85546875" style="277" customWidth="1"/>
    <col min="12303" max="12303" width="0" style="277" hidden="1" customWidth="1"/>
    <col min="12304" max="12304" width="6.42578125" style="277" customWidth="1"/>
    <col min="12305" max="12305" width="11.5703125" style="277" customWidth="1"/>
    <col min="12306" max="12307" width="9.140625" style="277"/>
    <col min="12308" max="12308" width="52.140625" style="277" customWidth="1"/>
    <col min="12309" max="12535" width="9.140625" style="277"/>
    <col min="12536" max="12545" width="0" style="277" hidden="1" customWidth="1"/>
    <col min="12546" max="12546" width="1.7109375" style="277" customWidth="1"/>
    <col min="12547" max="12547" width="2.7109375" style="277" customWidth="1"/>
    <col min="12548" max="12548" width="8.5703125" style="277" customWidth="1"/>
    <col min="12549" max="12549" width="10.42578125" style="277" customWidth="1"/>
    <col min="12550" max="12550" width="0" style="277" hidden="1" customWidth="1"/>
    <col min="12551" max="12551" width="8.28515625" style="277" customWidth="1"/>
    <col min="12552" max="12553" width="0" style="277" hidden="1" customWidth="1"/>
    <col min="12554" max="12554" width="4.42578125" style="277" customWidth="1"/>
    <col min="12555" max="12555" width="11" style="277" customWidth="1"/>
    <col min="12556" max="12556" width="11.5703125" style="277" customWidth="1"/>
    <col min="12557" max="12557" width="6.85546875" style="277" customWidth="1"/>
    <col min="12558" max="12558" width="8.85546875" style="277" customWidth="1"/>
    <col min="12559" max="12559" width="0" style="277" hidden="1" customWidth="1"/>
    <col min="12560" max="12560" width="6.42578125" style="277" customWidth="1"/>
    <col min="12561" max="12561" width="11.5703125" style="277" customWidth="1"/>
    <col min="12562" max="12563" width="9.140625" style="277"/>
    <col min="12564" max="12564" width="52.140625" style="277" customWidth="1"/>
    <col min="12565" max="12791" width="9.140625" style="277"/>
    <col min="12792" max="12801" width="0" style="277" hidden="1" customWidth="1"/>
    <col min="12802" max="12802" width="1.7109375" style="277" customWidth="1"/>
    <col min="12803" max="12803" width="2.7109375" style="277" customWidth="1"/>
    <col min="12804" max="12804" width="8.5703125" style="277" customWidth="1"/>
    <col min="12805" max="12805" width="10.42578125" style="277" customWidth="1"/>
    <col min="12806" max="12806" width="0" style="277" hidden="1" customWidth="1"/>
    <col min="12807" max="12807" width="8.28515625" style="277" customWidth="1"/>
    <col min="12808" max="12809" width="0" style="277" hidden="1" customWidth="1"/>
    <col min="12810" max="12810" width="4.42578125" style="277" customWidth="1"/>
    <col min="12811" max="12811" width="11" style="277" customWidth="1"/>
    <col min="12812" max="12812" width="11.5703125" style="277" customWidth="1"/>
    <col min="12813" max="12813" width="6.85546875" style="277" customWidth="1"/>
    <col min="12814" max="12814" width="8.85546875" style="277" customWidth="1"/>
    <col min="12815" max="12815" width="0" style="277" hidden="1" customWidth="1"/>
    <col min="12816" max="12816" width="6.42578125" style="277" customWidth="1"/>
    <col min="12817" max="12817" width="11.5703125" style="277" customWidth="1"/>
    <col min="12818" max="12819" width="9.140625" style="277"/>
    <col min="12820" max="12820" width="52.140625" style="277" customWidth="1"/>
    <col min="12821" max="13047" width="9.140625" style="277"/>
    <col min="13048" max="13057" width="0" style="277" hidden="1" customWidth="1"/>
    <col min="13058" max="13058" width="1.7109375" style="277" customWidth="1"/>
    <col min="13059" max="13059" width="2.7109375" style="277" customWidth="1"/>
    <col min="13060" max="13060" width="8.5703125" style="277" customWidth="1"/>
    <col min="13061" max="13061" width="10.42578125" style="277" customWidth="1"/>
    <col min="13062" max="13062" width="0" style="277" hidden="1" customWidth="1"/>
    <col min="13063" max="13063" width="8.28515625" style="277" customWidth="1"/>
    <col min="13064" max="13065" width="0" style="277" hidden="1" customWidth="1"/>
    <col min="13066" max="13066" width="4.42578125" style="277" customWidth="1"/>
    <col min="13067" max="13067" width="11" style="277" customWidth="1"/>
    <col min="13068" max="13068" width="11.5703125" style="277" customWidth="1"/>
    <col min="13069" max="13069" width="6.85546875" style="277" customWidth="1"/>
    <col min="13070" max="13070" width="8.85546875" style="277" customWidth="1"/>
    <col min="13071" max="13071" width="0" style="277" hidden="1" customWidth="1"/>
    <col min="13072" max="13072" width="6.42578125" style="277" customWidth="1"/>
    <col min="13073" max="13073" width="11.5703125" style="277" customWidth="1"/>
    <col min="13074" max="13075" width="9.140625" style="277"/>
    <col min="13076" max="13076" width="52.140625" style="277" customWidth="1"/>
    <col min="13077" max="13303" width="9.140625" style="277"/>
    <col min="13304" max="13313" width="0" style="277" hidden="1" customWidth="1"/>
    <col min="13314" max="13314" width="1.7109375" style="277" customWidth="1"/>
    <col min="13315" max="13315" width="2.7109375" style="277" customWidth="1"/>
    <col min="13316" max="13316" width="8.5703125" style="277" customWidth="1"/>
    <col min="13317" max="13317" width="10.42578125" style="277" customWidth="1"/>
    <col min="13318" max="13318" width="0" style="277" hidden="1" customWidth="1"/>
    <col min="13319" max="13319" width="8.28515625" style="277" customWidth="1"/>
    <col min="13320" max="13321" width="0" style="277" hidden="1" customWidth="1"/>
    <col min="13322" max="13322" width="4.42578125" style="277" customWidth="1"/>
    <col min="13323" max="13323" width="11" style="277" customWidth="1"/>
    <col min="13324" max="13324" width="11.5703125" style="277" customWidth="1"/>
    <col min="13325" max="13325" width="6.85546875" style="277" customWidth="1"/>
    <col min="13326" max="13326" width="8.85546875" style="277" customWidth="1"/>
    <col min="13327" max="13327" width="0" style="277" hidden="1" customWidth="1"/>
    <col min="13328" max="13328" width="6.42578125" style="277" customWidth="1"/>
    <col min="13329" max="13329" width="11.5703125" style="277" customWidth="1"/>
    <col min="13330" max="13331" width="9.140625" style="277"/>
    <col min="13332" max="13332" width="52.140625" style="277" customWidth="1"/>
    <col min="13333" max="13559" width="9.140625" style="277"/>
    <col min="13560" max="13569" width="0" style="277" hidden="1" customWidth="1"/>
    <col min="13570" max="13570" width="1.7109375" style="277" customWidth="1"/>
    <col min="13571" max="13571" width="2.7109375" style="277" customWidth="1"/>
    <col min="13572" max="13572" width="8.5703125" style="277" customWidth="1"/>
    <col min="13573" max="13573" width="10.42578125" style="277" customWidth="1"/>
    <col min="13574" max="13574" width="0" style="277" hidden="1" customWidth="1"/>
    <col min="13575" max="13575" width="8.28515625" style="277" customWidth="1"/>
    <col min="13576" max="13577" width="0" style="277" hidden="1" customWidth="1"/>
    <col min="13578" max="13578" width="4.42578125" style="277" customWidth="1"/>
    <col min="13579" max="13579" width="11" style="277" customWidth="1"/>
    <col min="13580" max="13580" width="11.5703125" style="277" customWidth="1"/>
    <col min="13581" max="13581" width="6.85546875" style="277" customWidth="1"/>
    <col min="13582" max="13582" width="8.85546875" style="277" customWidth="1"/>
    <col min="13583" max="13583" width="0" style="277" hidden="1" customWidth="1"/>
    <col min="13584" max="13584" width="6.42578125" style="277" customWidth="1"/>
    <col min="13585" max="13585" width="11.5703125" style="277" customWidth="1"/>
    <col min="13586" max="13587" width="9.140625" style="277"/>
    <col min="13588" max="13588" width="52.140625" style="277" customWidth="1"/>
    <col min="13589" max="13815" width="9.140625" style="277"/>
    <col min="13816" max="13825" width="0" style="277" hidden="1" customWidth="1"/>
    <col min="13826" max="13826" width="1.7109375" style="277" customWidth="1"/>
    <col min="13827" max="13827" width="2.7109375" style="277" customWidth="1"/>
    <col min="13828" max="13828" width="8.5703125" style="277" customWidth="1"/>
    <col min="13829" max="13829" width="10.42578125" style="277" customWidth="1"/>
    <col min="13830" max="13830" width="0" style="277" hidden="1" customWidth="1"/>
    <col min="13831" max="13831" width="8.28515625" style="277" customWidth="1"/>
    <col min="13832" max="13833" width="0" style="277" hidden="1" customWidth="1"/>
    <col min="13834" max="13834" width="4.42578125" style="277" customWidth="1"/>
    <col min="13835" max="13835" width="11" style="277" customWidth="1"/>
    <col min="13836" max="13836" width="11.5703125" style="277" customWidth="1"/>
    <col min="13837" max="13837" width="6.85546875" style="277" customWidth="1"/>
    <col min="13838" max="13838" width="8.85546875" style="277" customWidth="1"/>
    <col min="13839" max="13839" width="0" style="277" hidden="1" customWidth="1"/>
    <col min="13840" max="13840" width="6.42578125" style="277" customWidth="1"/>
    <col min="13841" max="13841" width="11.5703125" style="277" customWidth="1"/>
    <col min="13842" max="13843" width="9.140625" style="277"/>
    <col min="13844" max="13844" width="52.140625" style="277" customWidth="1"/>
    <col min="13845" max="14071" width="9.140625" style="277"/>
    <col min="14072" max="14081" width="0" style="277" hidden="1" customWidth="1"/>
    <col min="14082" max="14082" width="1.7109375" style="277" customWidth="1"/>
    <col min="14083" max="14083" width="2.7109375" style="277" customWidth="1"/>
    <col min="14084" max="14084" width="8.5703125" style="277" customWidth="1"/>
    <col min="14085" max="14085" width="10.42578125" style="277" customWidth="1"/>
    <col min="14086" max="14086" width="0" style="277" hidden="1" customWidth="1"/>
    <col min="14087" max="14087" width="8.28515625" style="277" customWidth="1"/>
    <col min="14088" max="14089" width="0" style="277" hidden="1" customWidth="1"/>
    <col min="14090" max="14090" width="4.42578125" style="277" customWidth="1"/>
    <col min="14091" max="14091" width="11" style="277" customWidth="1"/>
    <col min="14092" max="14092" width="11.5703125" style="277" customWidth="1"/>
    <col min="14093" max="14093" width="6.85546875" style="277" customWidth="1"/>
    <col min="14094" max="14094" width="8.85546875" style="277" customWidth="1"/>
    <col min="14095" max="14095" width="0" style="277" hidden="1" customWidth="1"/>
    <col min="14096" max="14096" width="6.42578125" style="277" customWidth="1"/>
    <col min="14097" max="14097" width="11.5703125" style="277" customWidth="1"/>
    <col min="14098" max="14099" width="9.140625" style="277"/>
    <col min="14100" max="14100" width="52.140625" style="277" customWidth="1"/>
    <col min="14101" max="14327" width="9.140625" style="277"/>
    <col min="14328" max="14337" width="0" style="277" hidden="1" customWidth="1"/>
    <col min="14338" max="14338" width="1.7109375" style="277" customWidth="1"/>
    <col min="14339" max="14339" width="2.7109375" style="277" customWidth="1"/>
    <col min="14340" max="14340" width="8.5703125" style="277" customWidth="1"/>
    <col min="14341" max="14341" width="10.42578125" style="277" customWidth="1"/>
    <col min="14342" max="14342" width="0" style="277" hidden="1" customWidth="1"/>
    <col min="14343" max="14343" width="8.28515625" style="277" customWidth="1"/>
    <col min="14344" max="14345" width="0" style="277" hidden="1" customWidth="1"/>
    <col min="14346" max="14346" width="4.42578125" style="277" customWidth="1"/>
    <col min="14347" max="14347" width="11" style="277" customWidth="1"/>
    <col min="14348" max="14348" width="11.5703125" style="277" customWidth="1"/>
    <col min="14349" max="14349" width="6.85546875" style="277" customWidth="1"/>
    <col min="14350" max="14350" width="8.85546875" style="277" customWidth="1"/>
    <col min="14351" max="14351" width="0" style="277" hidden="1" customWidth="1"/>
    <col min="14352" max="14352" width="6.42578125" style="277" customWidth="1"/>
    <col min="14353" max="14353" width="11.5703125" style="277" customWidth="1"/>
    <col min="14354" max="14355" width="9.140625" style="277"/>
    <col min="14356" max="14356" width="52.140625" style="277" customWidth="1"/>
    <col min="14357" max="14583" width="9.140625" style="277"/>
    <col min="14584" max="14593" width="0" style="277" hidden="1" customWidth="1"/>
    <col min="14594" max="14594" width="1.7109375" style="277" customWidth="1"/>
    <col min="14595" max="14595" width="2.7109375" style="277" customWidth="1"/>
    <col min="14596" max="14596" width="8.5703125" style="277" customWidth="1"/>
    <col min="14597" max="14597" width="10.42578125" style="277" customWidth="1"/>
    <col min="14598" max="14598" width="0" style="277" hidden="1" customWidth="1"/>
    <col min="14599" max="14599" width="8.28515625" style="277" customWidth="1"/>
    <col min="14600" max="14601" width="0" style="277" hidden="1" customWidth="1"/>
    <col min="14602" max="14602" width="4.42578125" style="277" customWidth="1"/>
    <col min="14603" max="14603" width="11" style="277" customWidth="1"/>
    <col min="14604" max="14604" width="11.5703125" style="277" customWidth="1"/>
    <col min="14605" max="14605" width="6.85546875" style="277" customWidth="1"/>
    <col min="14606" max="14606" width="8.85546875" style="277" customWidth="1"/>
    <col min="14607" max="14607" width="0" style="277" hidden="1" customWidth="1"/>
    <col min="14608" max="14608" width="6.42578125" style="277" customWidth="1"/>
    <col min="14609" max="14609" width="11.5703125" style="277" customWidth="1"/>
    <col min="14610" max="14611" width="9.140625" style="277"/>
    <col min="14612" max="14612" width="52.140625" style="277" customWidth="1"/>
    <col min="14613" max="14839" width="9.140625" style="277"/>
    <col min="14840" max="14849" width="0" style="277" hidden="1" customWidth="1"/>
    <col min="14850" max="14850" width="1.7109375" style="277" customWidth="1"/>
    <col min="14851" max="14851" width="2.7109375" style="277" customWidth="1"/>
    <col min="14852" max="14852" width="8.5703125" style="277" customWidth="1"/>
    <col min="14853" max="14853" width="10.42578125" style="277" customWidth="1"/>
    <col min="14854" max="14854" width="0" style="277" hidden="1" customWidth="1"/>
    <col min="14855" max="14855" width="8.28515625" style="277" customWidth="1"/>
    <col min="14856" max="14857" width="0" style="277" hidden="1" customWidth="1"/>
    <col min="14858" max="14858" width="4.42578125" style="277" customWidth="1"/>
    <col min="14859" max="14859" width="11" style="277" customWidth="1"/>
    <col min="14860" max="14860" width="11.5703125" style="277" customWidth="1"/>
    <col min="14861" max="14861" width="6.85546875" style="277" customWidth="1"/>
    <col min="14862" max="14862" width="8.85546875" style="277" customWidth="1"/>
    <col min="14863" max="14863" width="0" style="277" hidden="1" customWidth="1"/>
    <col min="14864" max="14864" width="6.42578125" style="277" customWidth="1"/>
    <col min="14865" max="14865" width="11.5703125" style="277" customWidth="1"/>
    <col min="14866" max="14867" width="9.140625" style="277"/>
    <col min="14868" max="14868" width="52.140625" style="277" customWidth="1"/>
    <col min="14869" max="15095" width="9.140625" style="277"/>
    <col min="15096" max="15105" width="0" style="277" hidden="1" customWidth="1"/>
    <col min="15106" max="15106" width="1.7109375" style="277" customWidth="1"/>
    <col min="15107" max="15107" width="2.7109375" style="277" customWidth="1"/>
    <col min="15108" max="15108" width="8.5703125" style="277" customWidth="1"/>
    <col min="15109" max="15109" width="10.42578125" style="277" customWidth="1"/>
    <col min="15110" max="15110" width="0" style="277" hidden="1" customWidth="1"/>
    <col min="15111" max="15111" width="8.28515625" style="277" customWidth="1"/>
    <col min="15112" max="15113" width="0" style="277" hidden="1" customWidth="1"/>
    <col min="15114" max="15114" width="4.42578125" style="277" customWidth="1"/>
    <col min="15115" max="15115" width="11" style="277" customWidth="1"/>
    <col min="15116" max="15116" width="11.5703125" style="277" customWidth="1"/>
    <col min="15117" max="15117" width="6.85546875" style="277" customWidth="1"/>
    <col min="15118" max="15118" width="8.85546875" style="277" customWidth="1"/>
    <col min="15119" max="15119" width="0" style="277" hidden="1" customWidth="1"/>
    <col min="15120" max="15120" width="6.42578125" style="277" customWidth="1"/>
    <col min="15121" max="15121" width="11.5703125" style="277" customWidth="1"/>
    <col min="15122" max="15123" width="9.140625" style="277"/>
    <col min="15124" max="15124" width="52.140625" style="277" customWidth="1"/>
    <col min="15125" max="15351" width="9.140625" style="277"/>
    <col min="15352" max="15361" width="0" style="277" hidden="1" customWidth="1"/>
    <col min="15362" max="15362" width="1.7109375" style="277" customWidth="1"/>
    <col min="15363" max="15363" width="2.7109375" style="277" customWidth="1"/>
    <col min="15364" max="15364" width="8.5703125" style="277" customWidth="1"/>
    <col min="15365" max="15365" width="10.42578125" style="277" customWidth="1"/>
    <col min="15366" max="15366" width="0" style="277" hidden="1" customWidth="1"/>
    <col min="15367" max="15367" width="8.28515625" style="277" customWidth="1"/>
    <col min="15368" max="15369" width="0" style="277" hidden="1" customWidth="1"/>
    <col min="15370" max="15370" width="4.42578125" style="277" customWidth="1"/>
    <col min="15371" max="15371" width="11" style="277" customWidth="1"/>
    <col min="15372" max="15372" width="11.5703125" style="277" customWidth="1"/>
    <col min="15373" max="15373" width="6.85546875" style="277" customWidth="1"/>
    <col min="15374" max="15374" width="8.85546875" style="277" customWidth="1"/>
    <col min="15375" max="15375" width="0" style="277" hidden="1" customWidth="1"/>
    <col min="15376" max="15376" width="6.42578125" style="277" customWidth="1"/>
    <col min="15377" max="15377" width="11.5703125" style="277" customWidth="1"/>
    <col min="15378" max="15379" width="9.140625" style="277"/>
    <col min="15380" max="15380" width="52.140625" style="277" customWidth="1"/>
    <col min="15381" max="15607" width="9.140625" style="277"/>
    <col min="15608" max="15617" width="0" style="277" hidden="1" customWidth="1"/>
    <col min="15618" max="15618" width="1.7109375" style="277" customWidth="1"/>
    <col min="15619" max="15619" width="2.7109375" style="277" customWidth="1"/>
    <col min="15620" max="15620" width="8.5703125" style="277" customWidth="1"/>
    <col min="15621" max="15621" width="10.42578125" style="277" customWidth="1"/>
    <col min="15622" max="15622" width="0" style="277" hidden="1" customWidth="1"/>
    <col min="15623" max="15623" width="8.28515625" style="277" customWidth="1"/>
    <col min="15624" max="15625" width="0" style="277" hidden="1" customWidth="1"/>
    <col min="15626" max="15626" width="4.42578125" style="277" customWidth="1"/>
    <col min="15627" max="15627" width="11" style="277" customWidth="1"/>
    <col min="15628" max="15628" width="11.5703125" style="277" customWidth="1"/>
    <col min="15629" max="15629" width="6.85546875" style="277" customWidth="1"/>
    <col min="15630" max="15630" width="8.85546875" style="277" customWidth="1"/>
    <col min="15631" max="15631" width="0" style="277" hidden="1" customWidth="1"/>
    <col min="15632" max="15632" width="6.42578125" style="277" customWidth="1"/>
    <col min="15633" max="15633" width="11.5703125" style="277" customWidth="1"/>
    <col min="15634" max="15635" width="9.140625" style="277"/>
    <col min="15636" max="15636" width="52.140625" style="277" customWidth="1"/>
    <col min="15637" max="15863" width="9.140625" style="277"/>
    <col min="15864" max="15873" width="0" style="277" hidden="1" customWidth="1"/>
    <col min="15874" max="15874" width="1.7109375" style="277" customWidth="1"/>
    <col min="15875" max="15875" width="2.7109375" style="277" customWidth="1"/>
    <col min="15876" max="15876" width="8.5703125" style="277" customWidth="1"/>
    <col min="15877" max="15877" width="10.42578125" style="277" customWidth="1"/>
    <col min="15878" max="15878" width="0" style="277" hidden="1" customWidth="1"/>
    <col min="15879" max="15879" width="8.28515625" style="277" customWidth="1"/>
    <col min="15880" max="15881" width="0" style="277" hidden="1" customWidth="1"/>
    <col min="15882" max="15882" width="4.42578125" style="277" customWidth="1"/>
    <col min="15883" max="15883" width="11" style="277" customWidth="1"/>
    <col min="15884" max="15884" width="11.5703125" style="277" customWidth="1"/>
    <col min="15885" max="15885" width="6.85546875" style="277" customWidth="1"/>
    <col min="15886" max="15886" width="8.85546875" style="277" customWidth="1"/>
    <col min="15887" max="15887" width="0" style="277" hidden="1" customWidth="1"/>
    <col min="15888" max="15888" width="6.42578125" style="277" customWidth="1"/>
    <col min="15889" max="15889" width="11.5703125" style="277" customWidth="1"/>
    <col min="15890" max="15891" width="9.140625" style="277"/>
    <col min="15892" max="15892" width="52.140625" style="277" customWidth="1"/>
    <col min="15893" max="16119" width="9.140625" style="277"/>
    <col min="16120" max="16129" width="0" style="277" hidden="1" customWidth="1"/>
    <col min="16130" max="16130" width="1.7109375" style="277" customWidth="1"/>
    <col min="16131" max="16131" width="2.7109375" style="277" customWidth="1"/>
    <col min="16132" max="16132" width="8.5703125" style="277" customWidth="1"/>
    <col min="16133" max="16133" width="10.42578125" style="277" customWidth="1"/>
    <col min="16134" max="16134" width="0" style="277" hidden="1" customWidth="1"/>
    <col min="16135" max="16135" width="8.28515625" style="277" customWidth="1"/>
    <col min="16136" max="16137" width="0" style="277" hidden="1" customWidth="1"/>
    <col min="16138" max="16138" width="4.42578125" style="277" customWidth="1"/>
    <col min="16139" max="16139" width="11" style="277" customWidth="1"/>
    <col min="16140" max="16140" width="11.5703125" style="277" customWidth="1"/>
    <col min="16141" max="16141" width="6.85546875" style="277" customWidth="1"/>
    <col min="16142" max="16142" width="8.85546875" style="277" customWidth="1"/>
    <col min="16143" max="16143" width="0" style="277" hidden="1" customWidth="1"/>
    <col min="16144" max="16144" width="6.42578125" style="277" customWidth="1"/>
    <col min="16145" max="16145" width="11.5703125" style="277" customWidth="1"/>
    <col min="16146" max="16147" width="9.140625" style="277"/>
    <col min="16148" max="16148" width="52.140625" style="277" customWidth="1"/>
    <col min="16149" max="16384" width="9.140625" style="277"/>
  </cols>
  <sheetData>
    <row r="1" spans="1:29" ht="5.25" customHeight="1" thickBot="1" x14ac:dyDescent="0.3">
      <c r="A1" s="274"/>
      <c r="B1" s="274"/>
      <c r="C1" s="275"/>
      <c r="D1" s="274"/>
      <c r="E1" s="275"/>
      <c r="F1" s="276"/>
      <c r="G1" s="275"/>
      <c r="H1" s="275"/>
      <c r="I1" s="274"/>
      <c r="L1" s="56"/>
      <c r="AA1" s="281"/>
    </row>
    <row r="2" spans="1:29" ht="42.75" customHeight="1" thickTop="1" thickBot="1" x14ac:dyDescent="0.25">
      <c r="A2" s="274"/>
      <c r="B2" s="274"/>
      <c r="C2" s="275"/>
      <c r="D2" s="274"/>
      <c r="E2" s="275"/>
      <c r="F2" s="276"/>
      <c r="G2" s="275"/>
      <c r="H2" s="275"/>
      <c r="I2" s="274"/>
      <c r="K2" s="282" t="s">
        <v>297</v>
      </c>
      <c r="L2" s="283"/>
      <c r="M2" s="283"/>
      <c r="N2" s="283"/>
      <c r="P2" s="284"/>
      <c r="U2" s="285">
        <v>1</v>
      </c>
      <c r="V2" s="286" t="s">
        <v>254</v>
      </c>
      <c r="AA2" s="281"/>
      <c r="AC2" s="287"/>
    </row>
    <row r="3" spans="1:29" s="289" customFormat="1" ht="6.75" customHeight="1" thickTop="1" thickBot="1" x14ac:dyDescent="0.3">
      <c r="A3" s="288"/>
      <c r="B3" s="274"/>
      <c r="C3" s="275"/>
      <c r="D3" s="274"/>
      <c r="E3" s="275"/>
      <c r="F3" s="276"/>
      <c r="G3" s="275"/>
      <c r="H3" s="275"/>
      <c r="I3" s="274"/>
      <c r="L3" s="290"/>
      <c r="M3" s="291"/>
      <c r="O3" s="291"/>
      <c r="P3" s="292"/>
      <c r="Q3" s="291"/>
      <c r="R3" s="291"/>
      <c r="S3" s="293"/>
      <c r="V3" s="294"/>
      <c r="X3" s="294"/>
      <c r="Y3" s="294" t="s">
        <v>211</v>
      </c>
      <c r="AA3" s="281"/>
    </row>
    <row r="4" spans="1:29" s="301" customFormat="1" ht="33" customHeight="1" thickBot="1" x14ac:dyDescent="0.25">
      <c r="A4" s="295"/>
      <c r="B4" s="296"/>
      <c r="C4" s="297"/>
      <c r="D4" s="298"/>
      <c r="E4" s="297"/>
      <c r="F4" s="299"/>
      <c r="G4" s="297"/>
      <c r="H4" s="297"/>
      <c r="I4" s="300"/>
      <c r="L4" s="302" t="s">
        <v>298</v>
      </c>
      <c r="M4" s="302"/>
      <c r="N4" s="302"/>
      <c r="O4" s="303"/>
      <c r="P4" s="304"/>
      <c r="Q4" s="303"/>
      <c r="R4" s="303"/>
      <c r="S4" s="303"/>
      <c r="T4" s="305"/>
      <c r="U4" s="306" t="s">
        <v>253</v>
      </c>
      <c r="V4" s="307" t="s">
        <v>299</v>
      </c>
      <c r="W4" s="308"/>
      <c r="X4" s="309"/>
      <c r="Y4" s="310" t="s">
        <v>212</v>
      </c>
      <c r="Z4" s="311" t="s">
        <v>235</v>
      </c>
      <c r="AA4" s="312" t="s">
        <v>237</v>
      </c>
      <c r="AB4" s="311" t="s">
        <v>235</v>
      </c>
      <c r="AC4" s="313" t="s">
        <v>282</v>
      </c>
    </row>
    <row r="5" spans="1:29" ht="8.25" customHeight="1" thickBot="1" x14ac:dyDescent="0.25">
      <c r="B5" s="314"/>
      <c r="C5" s="315" t="s">
        <v>213</v>
      </c>
      <c r="D5" s="316" t="s">
        <v>214</v>
      </c>
      <c r="F5" s="317">
        <v>1</v>
      </c>
      <c r="G5" s="279"/>
      <c r="H5" s="279"/>
      <c r="I5" s="318"/>
      <c r="L5" s="319"/>
      <c r="M5" s="319"/>
      <c r="N5" s="319"/>
      <c r="O5" s="320"/>
      <c r="P5" s="321">
        <f>$U$2*4</f>
        <v>4</v>
      </c>
      <c r="Q5" s="322"/>
      <c r="R5" s="322"/>
      <c r="S5" s="323"/>
      <c r="T5" s="324"/>
      <c r="U5" s="325"/>
      <c r="V5" s="326" t="s">
        <v>260</v>
      </c>
      <c r="W5" s="327" t="s">
        <v>234</v>
      </c>
      <c r="X5" s="328" t="s">
        <v>261</v>
      </c>
      <c r="Y5" s="329"/>
      <c r="Z5" s="330"/>
      <c r="AA5" s="331" t="s">
        <v>259</v>
      </c>
      <c r="AB5" s="330"/>
      <c r="AC5" s="332" t="s">
        <v>281</v>
      </c>
    </row>
    <row r="6" spans="1:29" ht="12" customHeight="1" thickBot="1" x14ac:dyDescent="0.25">
      <c r="B6" s="314"/>
      <c r="C6" s="315" t="s">
        <v>216</v>
      </c>
      <c r="F6" s="333" t="s">
        <v>233</v>
      </c>
      <c r="G6" s="334" t="s">
        <v>217</v>
      </c>
      <c r="I6" s="318"/>
      <c r="L6" s="335"/>
      <c r="M6" s="319"/>
      <c r="N6" s="335"/>
      <c r="O6" s="336"/>
      <c r="P6" s="337"/>
      <c r="Q6" s="336"/>
      <c r="R6" s="336"/>
      <c r="S6" s="338"/>
      <c r="T6" s="339"/>
      <c r="U6" s="340"/>
      <c r="V6" s="341"/>
      <c r="W6" s="342"/>
      <c r="X6" s="343"/>
      <c r="Y6" s="344"/>
      <c r="Z6" s="345"/>
      <c r="AA6" s="346"/>
      <c r="AB6" s="279"/>
      <c r="AC6" s="347"/>
    </row>
    <row r="7" spans="1:29" ht="18" x14ac:dyDescent="0.2">
      <c r="B7" s="314"/>
      <c r="C7" s="348"/>
      <c r="D7" s="349" t="s">
        <v>232</v>
      </c>
      <c r="E7" s="350" t="str">
        <f>IF(ISNUMBER(C7),F$5*(G7*C7)," ")</f>
        <v xml:space="preserve"> </v>
      </c>
      <c r="F7" s="351" t="str">
        <f>IF(ISNUMBER(C7),F$5*E7/E$23, " ")</f>
        <v xml:space="preserve"> </v>
      </c>
      <c r="G7" s="352">
        <v>8.2799999999999994</v>
      </c>
      <c r="H7" s="353">
        <f>IF(ISNUMBER(F7),F7/G7,0)</f>
        <v>0</v>
      </c>
      <c r="I7" s="354"/>
      <c r="L7" s="355"/>
      <c r="M7" s="356"/>
      <c r="N7" s="357" t="s">
        <v>300</v>
      </c>
      <c r="O7" s="358" t="str">
        <f>IF(ISNUMBER(M7),P$5*(M7/Q7)," ")</f>
        <v xml:space="preserve"> </v>
      </c>
      <c r="P7" s="359" t="str">
        <f t="shared" ref="P7:P21" si="0">IF(ISNUMBER(M7),P$5*O7/SUM(O$7:O$21), " ")</f>
        <v xml:space="preserve"> </v>
      </c>
      <c r="Q7" s="360">
        <f>G7</f>
        <v>8.2799999999999994</v>
      </c>
      <c r="R7" s="361">
        <f>IF(ISNUMBER(P7),P7*Q7,0)</f>
        <v>0</v>
      </c>
      <c r="S7" s="362"/>
      <c r="T7" s="362"/>
      <c r="U7" s="362"/>
      <c r="V7" s="363" t="str">
        <f>IF(ISNUMBER(P7),INT(P7)," ")</f>
        <v xml:space="preserve"> </v>
      </c>
      <c r="W7" s="364" t="str">
        <f>IF(ISNUMBER(M7),"+"," ")</f>
        <v xml:space="preserve"> </v>
      </c>
      <c r="X7" s="365" t="str">
        <f>IF(ISBLANK(X$5)," ",IF(ISNUMBER(M7),(P7-V7)*32," "))</f>
        <v xml:space="preserve"> </v>
      </c>
      <c r="Y7" s="366" t="str">
        <f>IF(ISBLANK(Y$5)," ",IF(ISNUMBER(M7),(P7-V7)*192," "))</f>
        <v xml:space="preserve"> </v>
      </c>
      <c r="Z7" s="367" t="s">
        <v>240</v>
      </c>
      <c r="AA7" s="368" t="str">
        <f>IF(ISBLANK(AA$5)," ",IF(ISNUMBER(M7),(P7*Q7*0.45359237)/4," "))</f>
        <v xml:space="preserve"> </v>
      </c>
      <c r="AB7" s="367" t="s">
        <v>240</v>
      </c>
      <c r="AC7" s="369" t="str">
        <f>IF(ISNUMBER(M7), ROUNDDOWN(AA7*2.2046226218,0) &amp; " lb + " &amp; ROUND(((AA7*2.2046226218)-TRUNC(AA7*2.2046226218))*16,1) &amp; " oz (" &amp; ROUND(AA7*2.2046226218,2) &amp; " lbs)", " ")</f>
        <v xml:space="preserve"> </v>
      </c>
    </row>
    <row r="8" spans="1:29" ht="18" x14ac:dyDescent="0.2">
      <c r="B8" s="314"/>
      <c r="C8" s="370" t="s">
        <v>218</v>
      </c>
      <c r="D8" s="371" t="s">
        <v>228</v>
      </c>
      <c r="E8" s="315" t="str">
        <f t="shared" ref="E8:E21" si="1">IF(ISNUMBER(C8),F$5*(G8*C8)," ")</f>
        <v xml:space="preserve"> </v>
      </c>
      <c r="F8" s="372" t="str">
        <f t="shared" ref="F8:F21" si="2">IF(ISNUMBER(C8),F$5*E8/E$23, " ")</f>
        <v xml:space="preserve"> </v>
      </c>
      <c r="G8" s="352">
        <v>7.66</v>
      </c>
      <c r="H8" s="353">
        <f t="shared" ref="H8:H20" si="3">IF(ISNUMBER(F8),F8/G8,0)</f>
        <v>0</v>
      </c>
      <c r="I8" s="354"/>
      <c r="L8" s="373"/>
      <c r="M8" s="374"/>
      <c r="N8" s="375" t="s">
        <v>301</v>
      </c>
      <c r="O8" s="376" t="str">
        <f t="shared" ref="O8:O21" si="4">IF(ISNUMBER(M8),P$5*(M8/Q8)," ")</f>
        <v xml:space="preserve"> </v>
      </c>
      <c r="P8" s="377" t="str">
        <f t="shared" si="0"/>
        <v xml:space="preserve"> </v>
      </c>
      <c r="Q8" s="378">
        <f t="shared" ref="Q8:Q21" si="5">G8</f>
        <v>7.66</v>
      </c>
      <c r="R8" s="379">
        <f t="shared" ref="R8:R21" si="6">IF(ISNUMBER(P8),P8*Q8,0)</f>
        <v>0</v>
      </c>
      <c r="S8" s="380"/>
      <c r="T8" s="380"/>
      <c r="U8" s="380"/>
      <c r="V8" s="381" t="str">
        <f>IF(ISNUMBER(P8),INT(P8)," ")</f>
        <v xml:space="preserve"> </v>
      </c>
      <c r="W8" s="382" t="str">
        <f t="shared" ref="W8:W21" si="7">IF(ISNUMBER(M8),"+"," ")</f>
        <v xml:space="preserve"> </v>
      </c>
      <c r="X8" s="383" t="str">
        <f>IF(ISBLANK(X$5)," ",IF(ISNUMBER(M8),(P8-V8)*32," "))</f>
        <v xml:space="preserve"> </v>
      </c>
      <c r="Y8" s="384" t="str">
        <f>IF(ISBLANK(Y$5)," ",IF(ISNUMBER(M8),(P8-V8)*192," "))</f>
        <v xml:space="preserve"> </v>
      </c>
      <c r="Z8" s="385" t="s">
        <v>241</v>
      </c>
      <c r="AA8" s="386" t="str">
        <f t="shared" ref="AA8:AA21" si="8">IF(ISBLANK(AA$5)," ",IF(ISNUMBER(M8),(P8*Q8*0.45359237)/4," "))</f>
        <v xml:space="preserve"> </v>
      </c>
      <c r="AB8" s="385" t="s">
        <v>241</v>
      </c>
      <c r="AC8" s="387" t="str">
        <f t="shared" ref="AC8:AC21" si="9">IF(ISNUMBER(M8), ROUNDDOWN(AA8*2.2046226218,0) &amp; " lb + " &amp; ROUND(((AA8*2.2046226218)-TRUNC(AA8*2.2046226218))*16,1) &amp; " oz (" &amp; ROUND(AA8*2.2046226218,2) &amp; " lbs)", " ")</f>
        <v xml:space="preserve"> </v>
      </c>
    </row>
    <row r="9" spans="1:29" ht="18" x14ac:dyDescent="0.2">
      <c r="B9" s="314"/>
      <c r="C9" s="370" t="s">
        <v>218</v>
      </c>
      <c r="D9" s="371" t="s">
        <v>231</v>
      </c>
      <c r="E9" s="315" t="str">
        <f t="shared" si="1"/>
        <v xml:space="preserve"> </v>
      </c>
      <c r="F9" s="372" t="str">
        <f t="shared" si="2"/>
        <v xml:space="preserve"> </v>
      </c>
      <c r="G9" s="352">
        <v>7.7370000000000001</v>
      </c>
      <c r="H9" s="353">
        <f t="shared" si="3"/>
        <v>0</v>
      </c>
      <c r="I9" s="354"/>
      <c r="L9" s="373"/>
      <c r="M9" s="374"/>
      <c r="N9" s="375" t="s">
        <v>302</v>
      </c>
      <c r="O9" s="376" t="str">
        <f t="shared" si="4"/>
        <v xml:space="preserve"> </v>
      </c>
      <c r="P9" s="377" t="str">
        <f t="shared" si="0"/>
        <v xml:space="preserve"> </v>
      </c>
      <c r="Q9" s="378">
        <f t="shared" si="5"/>
        <v>7.7370000000000001</v>
      </c>
      <c r="R9" s="379">
        <f t="shared" si="6"/>
        <v>0</v>
      </c>
      <c r="S9" s="380"/>
      <c r="T9" s="380"/>
      <c r="U9" s="380"/>
      <c r="V9" s="381" t="str">
        <f t="shared" ref="V9:V21" si="10">IF(ISNUMBER(P9),INT(P9)," ")</f>
        <v xml:space="preserve"> </v>
      </c>
      <c r="W9" s="382" t="str">
        <f t="shared" si="7"/>
        <v xml:space="preserve"> </v>
      </c>
      <c r="X9" s="383" t="str">
        <f t="shared" ref="X9:X20" si="11">IF(ISBLANK(X$5)," ",IF(ISNUMBER(M9),(P9-V9)*32," "))</f>
        <v xml:space="preserve"> </v>
      </c>
      <c r="Y9" s="384" t="str">
        <f>IF(ISBLANK(Y$5)," ",IF(ISNUMBER(M9),(P9-V9)*192," "))</f>
        <v xml:space="preserve"> </v>
      </c>
      <c r="Z9" s="385" t="s">
        <v>242</v>
      </c>
      <c r="AA9" s="386" t="str">
        <f t="shared" si="8"/>
        <v xml:space="preserve"> </v>
      </c>
      <c r="AB9" s="385" t="s">
        <v>242</v>
      </c>
      <c r="AC9" s="387" t="str">
        <f t="shared" si="9"/>
        <v xml:space="preserve"> </v>
      </c>
    </row>
    <row r="10" spans="1:29" ht="18" x14ac:dyDescent="0.2">
      <c r="B10" s="314"/>
      <c r="C10" s="370"/>
      <c r="D10" s="371" t="s">
        <v>230</v>
      </c>
      <c r="E10" s="315" t="str">
        <f t="shared" si="1"/>
        <v xml:space="preserve"> </v>
      </c>
      <c r="F10" s="372" t="str">
        <f t="shared" si="2"/>
        <v xml:space="preserve"> </v>
      </c>
      <c r="G10" s="352">
        <v>7.7130000000000001</v>
      </c>
      <c r="H10" s="353">
        <f t="shared" si="3"/>
        <v>0</v>
      </c>
      <c r="I10" s="354"/>
      <c r="L10" s="373"/>
      <c r="M10" s="374">
        <v>1</v>
      </c>
      <c r="N10" s="375" t="s">
        <v>303</v>
      </c>
      <c r="O10" s="376">
        <f t="shared" si="4"/>
        <v>0.51860495267729811</v>
      </c>
      <c r="P10" s="377">
        <f t="shared" si="0"/>
        <v>1.9983131123077926</v>
      </c>
      <c r="Q10" s="378">
        <f t="shared" si="5"/>
        <v>7.7130000000000001</v>
      </c>
      <c r="R10" s="379">
        <f t="shared" si="6"/>
        <v>15.412989035230005</v>
      </c>
      <c r="S10" s="380"/>
      <c r="T10" s="380"/>
      <c r="U10" s="380"/>
      <c r="V10" s="381">
        <f t="shared" si="10"/>
        <v>1</v>
      </c>
      <c r="W10" s="382" t="str">
        <f t="shared" si="7"/>
        <v>+</v>
      </c>
      <c r="X10" s="383">
        <f t="shared" si="11"/>
        <v>31.946019593849364</v>
      </c>
      <c r="Y10" s="384" t="str">
        <f>IF(ISBLANK(Y$5)," ",IF(ISNUMBER(M10),(P10-V10)*192," "))</f>
        <v xml:space="preserve"> </v>
      </c>
      <c r="Z10" s="385" t="s">
        <v>239</v>
      </c>
      <c r="AA10" s="386">
        <f t="shared" si="8"/>
        <v>1.7478035563184979</v>
      </c>
      <c r="AB10" s="385" t="s">
        <v>239</v>
      </c>
      <c r="AC10" s="387" t="str">
        <f t="shared" si="9"/>
        <v>3 lb + 13.7 oz (3.85 lbs)</v>
      </c>
    </row>
    <row r="11" spans="1:29" ht="18" x14ac:dyDescent="0.2">
      <c r="B11" s="314"/>
      <c r="C11" s="370" t="s">
        <v>218</v>
      </c>
      <c r="D11" s="371" t="s">
        <v>52</v>
      </c>
      <c r="E11" s="315" t="str">
        <f t="shared" si="1"/>
        <v xml:space="preserve"> </v>
      </c>
      <c r="F11" s="372" t="str">
        <f t="shared" si="2"/>
        <v xml:space="preserve"> </v>
      </c>
      <c r="G11" s="352">
        <v>8.18</v>
      </c>
      <c r="H11" s="353">
        <f t="shared" si="3"/>
        <v>0</v>
      </c>
      <c r="I11" s="354"/>
      <c r="L11" s="373"/>
      <c r="M11" s="374"/>
      <c r="N11" s="375" t="s">
        <v>304</v>
      </c>
      <c r="O11" s="376" t="str">
        <f t="shared" si="4"/>
        <v xml:space="preserve"> </v>
      </c>
      <c r="P11" s="377" t="str">
        <f t="shared" si="0"/>
        <v xml:space="preserve"> </v>
      </c>
      <c r="Q11" s="378">
        <f t="shared" si="5"/>
        <v>8.18</v>
      </c>
      <c r="R11" s="379">
        <f t="shared" si="6"/>
        <v>0</v>
      </c>
      <c r="S11" s="380"/>
      <c r="T11" s="380"/>
      <c r="U11" s="380"/>
      <c r="V11" s="381" t="str">
        <f t="shared" si="10"/>
        <v xml:space="preserve"> </v>
      </c>
      <c r="W11" s="382" t="str">
        <f t="shared" si="7"/>
        <v xml:space="preserve"> </v>
      </c>
      <c r="X11" s="383" t="str">
        <f t="shared" si="11"/>
        <v xml:space="preserve"> </v>
      </c>
      <c r="Y11" s="384" t="str">
        <f t="shared" ref="Y11:Y20" si="12">IF(ISBLANK(Y$5)," ",IF(ISNUMBER(M11),(P11-V11)*192," "))</f>
        <v xml:space="preserve"> </v>
      </c>
      <c r="Z11" s="385" t="s">
        <v>243</v>
      </c>
      <c r="AA11" s="386" t="str">
        <f t="shared" si="8"/>
        <v xml:space="preserve"> </v>
      </c>
      <c r="AB11" s="385" t="s">
        <v>243</v>
      </c>
      <c r="AC11" s="387" t="str">
        <f t="shared" si="9"/>
        <v xml:space="preserve"> </v>
      </c>
    </row>
    <row r="12" spans="1:29" ht="18" x14ac:dyDescent="0.2">
      <c r="B12" s="314"/>
      <c r="C12" s="370" t="s">
        <v>218</v>
      </c>
      <c r="D12" s="371" t="s">
        <v>229</v>
      </c>
      <c r="E12" s="315" t="str">
        <f t="shared" si="1"/>
        <v xml:space="preserve"> </v>
      </c>
      <c r="F12" s="372" t="str">
        <f t="shared" si="2"/>
        <v xml:space="preserve"> </v>
      </c>
      <c r="G12" s="352">
        <v>7.91</v>
      </c>
      <c r="H12" s="353">
        <f t="shared" si="3"/>
        <v>0</v>
      </c>
      <c r="I12" s="354"/>
      <c r="L12" s="373"/>
      <c r="M12" s="374"/>
      <c r="N12" s="375" t="s">
        <v>305</v>
      </c>
      <c r="O12" s="376" t="str">
        <f t="shared" si="4"/>
        <v xml:space="preserve"> </v>
      </c>
      <c r="P12" s="377" t="str">
        <f t="shared" si="0"/>
        <v xml:space="preserve"> </v>
      </c>
      <c r="Q12" s="378">
        <f t="shared" si="5"/>
        <v>7.91</v>
      </c>
      <c r="R12" s="379">
        <f t="shared" si="6"/>
        <v>0</v>
      </c>
      <c r="S12" s="380"/>
      <c r="T12" s="380"/>
      <c r="U12" s="380"/>
      <c r="V12" s="381" t="str">
        <f t="shared" si="10"/>
        <v xml:space="preserve"> </v>
      </c>
      <c r="W12" s="382" t="str">
        <f t="shared" si="7"/>
        <v xml:space="preserve"> </v>
      </c>
      <c r="X12" s="383" t="str">
        <f t="shared" si="11"/>
        <v xml:space="preserve"> </v>
      </c>
      <c r="Y12" s="384" t="str">
        <f t="shared" si="12"/>
        <v xml:space="preserve"> </v>
      </c>
      <c r="Z12" s="385" t="s">
        <v>244</v>
      </c>
      <c r="AA12" s="386" t="str">
        <f t="shared" si="8"/>
        <v xml:space="preserve"> </v>
      </c>
      <c r="AB12" s="385" t="s">
        <v>244</v>
      </c>
      <c r="AC12" s="387" t="str">
        <f t="shared" si="9"/>
        <v xml:space="preserve"> </v>
      </c>
    </row>
    <row r="13" spans="1:29" ht="18" x14ac:dyDescent="0.2">
      <c r="B13" s="314"/>
      <c r="C13" s="370" t="s">
        <v>218</v>
      </c>
      <c r="D13" s="371" t="s">
        <v>182</v>
      </c>
      <c r="E13" s="315" t="str">
        <f t="shared" si="1"/>
        <v xml:space="preserve"> </v>
      </c>
      <c r="F13" s="372" t="str">
        <f t="shared" si="2"/>
        <v xml:space="preserve"> </v>
      </c>
      <c r="G13" s="352">
        <v>7.8449999999999998</v>
      </c>
      <c r="H13" s="353">
        <f t="shared" si="3"/>
        <v>0</v>
      </c>
      <c r="I13" s="354"/>
      <c r="L13" s="373"/>
      <c r="M13" s="374"/>
      <c r="N13" s="375" t="s">
        <v>306</v>
      </c>
      <c r="O13" s="376" t="str">
        <f t="shared" si="4"/>
        <v xml:space="preserve"> </v>
      </c>
      <c r="P13" s="377" t="str">
        <f t="shared" si="0"/>
        <v xml:space="preserve"> </v>
      </c>
      <c r="Q13" s="378">
        <f t="shared" si="5"/>
        <v>7.8449999999999998</v>
      </c>
      <c r="R13" s="379">
        <f t="shared" si="6"/>
        <v>0</v>
      </c>
      <c r="S13" s="380"/>
      <c r="T13" s="380"/>
      <c r="U13" s="380"/>
      <c r="V13" s="381" t="str">
        <f t="shared" si="10"/>
        <v xml:space="preserve"> </v>
      </c>
      <c r="W13" s="382" t="str">
        <f t="shared" si="7"/>
        <v xml:space="preserve"> </v>
      </c>
      <c r="X13" s="383" t="str">
        <f t="shared" si="11"/>
        <v xml:space="preserve"> </v>
      </c>
      <c r="Y13" s="384" t="str">
        <f t="shared" si="12"/>
        <v xml:space="preserve"> </v>
      </c>
      <c r="Z13" s="385" t="s">
        <v>238</v>
      </c>
      <c r="AA13" s="386" t="str">
        <f t="shared" si="8"/>
        <v xml:space="preserve"> </v>
      </c>
      <c r="AB13" s="385" t="s">
        <v>238</v>
      </c>
      <c r="AC13" s="387" t="str">
        <f t="shared" si="9"/>
        <v xml:space="preserve"> </v>
      </c>
    </row>
    <row r="14" spans="1:29" ht="18" x14ac:dyDescent="0.2">
      <c r="B14" s="314"/>
      <c r="C14" s="370"/>
      <c r="D14" s="371" t="s">
        <v>65</v>
      </c>
      <c r="E14" s="315" t="str">
        <f t="shared" si="1"/>
        <v xml:space="preserve"> </v>
      </c>
      <c r="F14" s="372" t="str">
        <f t="shared" si="2"/>
        <v xml:space="preserve"> </v>
      </c>
      <c r="G14" s="352">
        <v>8.3460000000000001</v>
      </c>
      <c r="H14" s="353">
        <f t="shared" si="3"/>
        <v>0</v>
      </c>
      <c r="I14" s="354"/>
      <c r="L14" s="373"/>
      <c r="M14" s="374"/>
      <c r="N14" s="375" t="s">
        <v>307</v>
      </c>
      <c r="O14" s="376" t="str">
        <f t="shared" si="4"/>
        <v xml:space="preserve"> </v>
      </c>
      <c r="P14" s="377" t="str">
        <f t="shared" si="0"/>
        <v xml:space="preserve"> </v>
      </c>
      <c r="Q14" s="378">
        <f t="shared" si="5"/>
        <v>8.3460000000000001</v>
      </c>
      <c r="R14" s="379">
        <f t="shared" si="6"/>
        <v>0</v>
      </c>
      <c r="S14" s="380"/>
      <c r="T14" s="380"/>
      <c r="U14" s="380"/>
      <c r="V14" s="381" t="str">
        <f t="shared" si="10"/>
        <v xml:space="preserve"> </v>
      </c>
      <c r="W14" s="382" t="str">
        <f t="shared" si="7"/>
        <v xml:space="preserve"> </v>
      </c>
      <c r="X14" s="383" t="str">
        <f t="shared" si="11"/>
        <v xml:space="preserve"> </v>
      </c>
      <c r="Y14" s="384" t="str">
        <f t="shared" si="12"/>
        <v xml:space="preserve"> </v>
      </c>
      <c r="Z14" s="385" t="s">
        <v>245</v>
      </c>
      <c r="AA14" s="386" t="str">
        <f t="shared" si="8"/>
        <v xml:space="preserve"> </v>
      </c>
      <c r="AB14" s="385" t="s">
        <v>245</v>
      </c>
      <c r="AC14" s="387" t="str">
        <f t="shared" si="9"/>
        <v xml:space="preserve"> </v>
      </c>
    </row>
    <row r="15" spans="1:29" ht="18" x14ac:dyDescent="0.2">
      <c r="B15" s="314"/>
      <c r="C15" s="370"/>
      <c r="D15" s="371" t="s">
        <v>210</v>
      </c>
      <c r="E15" s="315" t="str">
        <f t="shared" si="1"/>
        <v xml:space="preserve"> </v>
      </c>
      <c r="F15" s="372" t="str">
        <f t="shared" si="2"/>
        <v xml:space="preserve"> </v>
      </c>
      <c r="G15" s="352">
        <v>7.7729999999999997</v>
      </c>
      <c r="H15" s="353">
        <f t="shared" si="3"/>
        <v>0</v>
      </c>
      <c r="I15" s="354"/>
      <c r="L15" s="373"/>
      <c r="M15" s="374"/>
      <c r="N15" s="375" t="s">
        <v>308</v>
      </c>
      <c r="O15" s="376" t="str">
        <f t="shared" si="4"/>
        <v xml:space="preserve"> </v>
      </c>
      <c r="P15" s="377" t="str">
        <f t="shared" si="0"/>
        <v xml:space="preserve"> </v>
      </c>
      <c r="Q15" s="378">
        <f t="shared" si="5"/>
        <v>7.7729999999999997</v>
      </c>
      <c r="R15" s="379">
        <f t="shared" si="6"/>
        <v>0</v>
      </c>
      <c r="S15" s="380"/>
      <c r="T15" s="380"/>
      <c r="U15" s="380"/>
      <c r="V15" s="381" t="str">
        <f t="shared" si="10"/>
        <v xml:space="preserve"> </v>
      </c>
      <c r="W15" s="382" t="str">
        <f t="shared" si="7"/>
        <v xml:space="preserve"> </v>
      </c>
      <c r="X15" s="383" t="str">
        <f t="shared" si="11"/>
        <v xml:space="preserve"> </v>
      </c>
      <c r="Y15" s="384" t="str">
        <f t="shared" si="12"/>
        <v xml:space="preserve"> </v>
      </c>
      <c r="Z15" s="385" t="s">
        <v>246</v>
      </c>
      <c r="AA15" s="386" t="str">
        <f t="shared" si="8"/>
        <v xml:space="preserve"> </v>
      </c>
      <c r="AB15" s="385" t="s">
        <v>246</v>
      </c>
      <c r="AC15" s="387" t="str">
        <f t="shared" si="9"/>
        <v xml:space="preserve"> </v>
      </c>
    </row>
    <row r="16" spans="1:29" ht="18" x14ac:dyDescent="0.2">
      <c r="B16" s="314"/>
      <c r="C16" s="370"/>
      <c r="D16" s="371" t="s">
        <v>76</v>
      </c>
      <c r="E16" s="315" t="str">
        <f t="shared" si="1"/>
        <v xml:space="preserve"> </v>
      </c>
      <c r="F16" s="372" t="str">
        <f t="shared" si="2"/>
        <v xml:space="preserve"> </v>
      </c>
      <c r="G16" s="352">
        <v>7.74</v>
      </c>
      <c r="H16" s="353">
        <f t="shared" si="3"/>
        <v>0</v>
      </c>
      <c r="I16" s="354"/>
      <c r="L16" s="373"/>
      <c r="M16" s="374"/>
      <c r="N16" s="375" t="s">
        <v>309</v>
      </c>
      <c r="O16" s="376" t="str">
        <f t="shared" si="4"/>
        <v xml:space="preserve"> </v>
      </c>
      <c r="P16" s="377" t="str">
        <f t="shared" si="0"/>
        <v xml:space="preserve"> </v>
      </c>
      <c r="Q16" s="378">
        <f t="shared" si="5"/>
        <v>7.74</v>
      </c>
      <c r="R16" s="379">
        <f t="shared" si="6"/>
        <v>0</v>
      </c>
      <c r="S16" s="380"/>
      <c r="T16" s="380"/>
      <c r="U16" s="380"/>
      <c r="V16" s="381" t="str">
        <f t="shared" si="10"/>
        <v xml:space="preserve"> </v>
      </c>
      <c r="W16" s="382" t="str">
        <f t="shared" si="7"/>
        <v xml:space="preserve"> </v>
      </c>
      <c r="X16" s="383" t="str">
        <f t="shared" si="11"/>
        <v xml:space="preserve"> </v>
      </c>
      <c r="Y16" s="384" t="str">
        <f t="shared" si="12"/>
        <v xml:space="preserve"> </v>
      </c>
      <c r="Z16" s="385" t="s">
        <v>247</v>
      </c>
      <c r="AA16" s="386" t="str">
        <f t="shared" si="8"/>
        <v xml:space="preserve"> </v>
      </c>
      <c r="AB16" s="385" t="s">
        <v>247</v>
      </c>
      <c r="AC16" s="387" t="str">
        <f t="shared" si="9"/>
        <v xml:space="preserve"> </v>
      </c>
    </row>
    <row r="17" spans="2:29" ht="18" x14ac:dyDescent="0.2">
      <c r="B17" s="314"/>
      <c r="C17" s="370"/>
      <c r="D17" s="371" t="s">
        <v>14</v>
      </c>
      <c r="E17" s="315" t="str">
        <f t="shared" si="1"/>
        <v xml:space="preserve"> </v>
      </c>
      <c r="F17" s="372" t="str">
        <f t="shared" si="2"/>
        <v xml:space="preserve"> </v>
      </c>
      <c r="G17" s="352">
        <v>7.9480000000000004</v>
      </c>
      <c r="H17" s="353">
        <f t="shared" si="3"/>
        <v>0</v>
      </c>
      <c r="I17" s="354"/>
      <c r="L17" s="373"/>
      <c r="M17" s="374"/>
      <c r="N17" s="375" t="s">
        <v>310</v>
      </c>
      <c r="O17" s="376" t="str">
        <f t="shared" si="4"/>
        <v xml:space="preserve"> </v>
      </c>
      <c r="P17" s="377" t="str">
        <f t="shared" si="0"/>
        <v xml:space="preserve"> </v>
      </c>
      <c r="Q17" s="378">
        <f t="shared" si="5"/>
        <v>7.9480000000000004</v>
      </c>
      <c r="R17" s="379">
        <f t="shared" si="6"/>
        <v>0</v>
      </c>
      <c r="S17" s="380"/>
      <c r="T17" s="380"/>
      <c r="U17" s="380"/>
      <c r="V17" s="381" t="str">
        <f t="shared" si="10"/>
        <v xml:space="preserve"> </v>
      </c>
      <c r="W17" s="382" t="str">
        <f t="shared" si="7"/>
        <v xml:space="preserve"> </v>
      </c>
      <c r="X17" s="383" t="str">
        <f t="shared" si="11"/>
        <v xml:space="preserve"> </v>
      </c>
      <c r="Y17" s="384" t="str">
        <f t="shared" si="12"/>
        <v xml:space="preserve"> </v>
      </c>
      <c r="Z17" s="385" t="s">
        <v>248</v>
      </c>
      <c r="AA17" s="386" t="str">
        <f t="shared" si="8"/>
        <v xml:space="preserve"> </v>
      </c>
      <c r="AB17" s="385" t="s">
        <v>248</v>
      </c>
      <c r="AC17" s="387" t="str">
        <f t="shared" si="9"/>
        <v xml:space="preserve"> </v>
      </c>
    </row>
    <row r="18" spans="2:29" ht="18" x14ac:dyDescent="0.2">
      <c r="B18" s="314"/>
      <c r="C18" s="370" t="s">
        <v>218</v>
      </c>
      <c r="D18" s="371" t="s">
        <v>26</v>
      </c>
      <c r="E18" s="315" t="str">
        <f t="shared" si="1"/>
        <v xml:space="preserve"> </v>
      </c>
      <c r="F18" s="372" t="str">
        <f t="shared" si="2"/>
        <v xml:space="preserve"> </v>
      </c>
      <c r="G18" s="352">
        <v>7.7</v>
      </c>
      <c r="H18" s="353">
        <f t="shared" si="3"/>
        <v>0</v>
      </c>
      <c r="I18" s="354"/>
      <c r="L18" s="373"/>
      <c r="M18" s="374">
        <v>1</v>
      </c>
      <c r="N18" s="375" t="s">
        <v>311</v>
      </c>
      <c r="O18" s="376">
        <f t="shared" si="4"/>
        <v>0.51948051948051943</v>
      </c>
      <c r="P18" s="377">
        <f t="shared" si="0"/>
        <v>2.001686887692208</v>
      </c>
      <c r="Q18" s="378">
        <f t="shared" si="5"/>
        <v>7.7</v>
      </c>
      <c r="R18" s="379">
        <f t="shared" si="6"/>
        <v>15.412989035230002</v>
      </c>
      <c r="S18" s="380"/>
      <c r="T18" s="380"/>
      <c r="U18" s="380"/>
      <c r="V18" s="381">
        <f t="shared" si="10"/>
        <v>2</v>
      </c>
      <c r="W18" s="382" t="str">
        <f t="shared" si="7"/>
        <v>+</v>
      </c>
      <c r="X18" s="383">
        <f t="shared" si="11"/>
        <v>5.3980406150657245E-2</v>
      </c>
      <c r="Y18" s="384" t="str">
        <f t="shared" si="12"/>
        <v xml:space="preserve"> </v>
      </c>
      <c r="Z18" s="385" t="s">
        <v>249</v>
      </c>
      <c r="AA18" s="386">
        <f t="shared" si="8"/>
        <v>1.7478035563184975</v>
      </c>
      <c r="AB18" s="385" t="s">
        <v>249</v>
      </c>
      <c r="AC18" s="387" t="str">
        <f t="shared" si="9"/>
        <v>3 lb + 13.7 oz (3.85 lbs)</v>
      </c>
    </row>
    <row r="19" spans="2:29" ht="18" x14ac:dyDescent="0.2">
      <c r="B19" s="314"/>
      <c r="C19" s="370" t="s">
        <v>218</v>
      </c>
      <c r="D19" s="371" t="s">
        <v>159</v>
      </c>
      <c r="E19" s="315" t="str">
        <f t="shared" si="1"/>
        <v xml:space="preserve"> </v>
      </c>
      <c r="F19" s="372" t="str">
        <f t="shared" si="2"/>
        <v xml:space="preserve"> </v>
      </c>
      <c r="G19" s="352">
        <v>7.75</v>
      </c>
      <c r="H19" s="353">
        <f t="shared" si="3"/>
        <v>0</v>
      </c>
      <c r="I19" s="354"/>
      <c r="L19" s="373"/>
      <c r="M19" s="374"/>
      <c r="N19" s="375" t="s">
        <v>312</v>
      </c>
      <c r="O19" s="376" t="str">
        <f t="shared" si="4"/>
        <v xml:space="preserve"> </v>
      </c>
      <c r="P19" s="377" t="str">
        <f t="shared" si="0"/>
        <v xml:space="preserve"> </v>
      </c>
      <c r="Q19" s="378">
        <f t="shared" si="5"/>
        <v>7.75</v>
      </c>
      <c r="R19" s="379">
        <f t="shared" si="6"/>
        <v>0</v>
      </c>
      <c r="S19" s="380"/>
      <c r="T19" s="380"/>
      <c r="U19" s="380"/>
      <c r="V19" s="381" t="str">
        <f t="shared" si="10"/>
        <v xml:space="preserve"> </v>
      </c>
      <c r="W19" s="382" t="str">
        <f t="shared" si="7"/>
        <v xml:space="preserve"> </v>
      </c>
      <c r="X19" s="383" t="str">
        <f t="shared" si="11"/>
        <v xml:space="preserve"> </v>
      </c>
      <c r="Y19" s="384" t="str">
        <f t="shared" si="12"/>
        <v xml:space="preserve"> </v>
      </c>
      <c r="Z19" s="385" t="s">
        <v>250</v>
      </c>
      <c r="AA19" s="386" t="str">
        <f t="shared" si="8"/>
        <v xml:space="preserve"> </v>
      </c>
      <c r="AB19" s="385" t="s">
        <v>250</v>
      </c>
      <c r="AC19" s="387" t="str">
        <f t="shared" si="9"/>
        <v xml:space="preserve"> </v>
      </c>
    </row>
    <row r="20" spans="2:29" ht="18" x14ac:dyDescent="0.2">
      <c r="B20" s="314"/>
      <c r="C20" s="370">
        <v>1</v>
      </c>
      <c r="D20" s="371" t="s">
        <v>138</v>
      </c>
      <c r="E20" s="315">
        <f t="shared" si="1"/>
        <v>11.1</v>
      </c>
      <c r="F20" s="372">
        <f t="shared" si="2"/>
        <v>1</v>
      </c>
      <c r="G20" s="352">
        <v>11.1</v>
      </c>
      <c r="H20" s="353">
        <f t="shared" si="3"/>
        <v>9.00900900900901E-2</v>
      </c>
      <c r="I20" s="354"/>
      <c r="L20" s="373"/>
      <c r="M20" s="374"/>
      <c r="N20" s="375" t="s">
        <v>313</v>
      </c>
      <c r="O20" s="376" t="str">
        <f t="shared" si="4"/>
        <v xml:space="preserve"> </v>
      </c>
      <c r="P20" s="377" t="str">
        <f t="shared" si="0"/>
        <v xml:space="preserve"> </v>
      </c>
      <c r="Q20" s="378">
        <f t="shared" si="5"/>
        <v>11.1</v>
      </c>
      <c r="R20" s="379">
        <f t="shared" si="6"/>
        <v>0</v>
      </c>
      <c r="S20" s="380"/>
      <c r="T20" s="380"/>
      <c r="U20" s="380"/>
      <c r="V20" s="381" t="str">
        <f t="shared" si="10"/>
        <v xml:space="preserve"> </v>
      </c>
      <c r="W20" s="382" t="str">
        <f t="shared" si="7"/>
        <v xml:space="preserve"> </v>
      </c>
      <c r="X20" s="383" t="str">
        <f t="shared" si="11"/>
        <v xml:space="preserve"> </v>
      </c>
      <c r="Y20" s="384" t="str">
        <f t="shared" si="12"/>
        <v xml:space="preserve"> </v>
      </c>
      <c r="Z20" s="385" t="s">
        <v>251</v>
      </c>
      <c r="AA20" s="386" t="str">
        <f t="shared" si="8"/>
        <v xml:space="preserve"> </v>
      </c>
      <c r="AB20" s="385" t="s">
        <v>251</v>
      </c>
      <c r="AC20" s="387" t="str">
        <f t="shared" si="9"/>
        <v xml:space="preserve"> </v>
      </c>
    </row>
    <row r="21" spans="2:29" ht="18.75" thickBot="1" x14ac:dyDescent="0.25">
      <c r="B21" s="314"/>
      <c r="C21" s="388"/>
      <c r="D21" s="389" t="s">
        <v>25</v>
      </c>
      <c r="E21" s="390" t="str">
        <f t="shared" si="1"/>
        <v xml:space="preserve"> </v>
      </c>
      <c r="F21" s="391" t="str">
        <f t="shared" si="2"/>
        <v xml:space="preserve"> </v>
      </c>
      <c r="G21" s="392">
        <v>8.1</v>
      </c>
      <c r="H21" s="353">
        <f>IF(ISNUMBER(F21),F21/G21,0)</f>
        <v>0</v>
      </c>
      <c r="I21" s="354"/>
      <c r="L21" s="393"/>
      <c r="M21" s="394"/>
      <c r="N21" s="395" t="s">
        <v>314</v>
      </c>
      <c r="O21" s="396" t="str">
        <f t="shared" si="4"/>
        <v xml:space="preserve"> </v>
      </c>
      <c r="P21" s="397" t="str">
        <f t="shared" si="0"/>
        <v xml:space="preserve"> </v>
      </c>
      <c r="Q21" s="398">
        <f t="shared" si="5"/>
        <v>8.1</v>
      </c>
      <c r="R21" s="399">
        <f t="shared" si="6"/>
        <v>0</v>
      </c>
      <c r="S21" s="400"/>
      <c r="T21" s="400"/>
      <c r="U21" s="400"/>
      <c r="V21" s="401" t="str">
        <f t="shared" si="10"/>
        <v xml:space="preserve"> </v>
      </c>
      <c r="W21" s="402" t="str">
        <f t="shared" si="7"/>
        <v xml:space="preserve"> </v>
      </c>
      <c r="X21" s="403" t="str">
        <f>IF(ISBLANK(X$5)," ",IF(ISNUMBER(M21),(P21-V21)*32," "))</f>
        <v xml:space="preserve"> </v>
      </c>
      <c r="Y21" s="404" t="str">
        <f>IF(ISBLANK(Y$5)," ",IF(ISNUMBER(M21),(P21-V21)*192," "))</f>
        <v xml:space="preserve"> </v>
      </c>
      <c r="Z21" s="405" t="s">
        <v>252</v>
      </c>
      <c r="AA21" s="406" t="str">
        <f t="shared" si="8"/>
        <v xml:space="preserve"> </v>
      </c>
      <c r="AB21" s="405" t="s">
        <v>252</v>
      </c>
      <c r="AC21" s="407" t="str">
        <f t="shared" si="9"/>
        <v xml:space="preserve"> </v>
      </c>
    </row>
    <row r="22" spans="2:29" ht="18" hidden="1" customHeight="1" x14ac:dyDescent="0.25">
      <c r="B22" s="314"/>
      <c r="C22" s="408"/>
      <c r="F22" s="409" t="s">
        <v>219</v>
      </c>
      <c r="G22" s="410">
        <f>IF(SUM(F7:F21)&gt;0,SUM(F7:F21)/H22," NA")</f>
        <v>11.1</v>
      </c>
      <c r="H22" s="411">
        <f>SUM(H7:H21)</f>
        <v>9.00900900900901E-2</v>
      </c>
      <c r="I22" s="318" t="s">
        <v>220</v>
      </c>
      <c r="L22" s="412"/>
      <c r="M22" s="413"/>
      <c r="N22" s="414"/>
      <c r="O22" s="415"/>
      <c r="P22" s="416" t="s">
        <v>219</v>
      </c>
      <c r="Q22" s="417">
        <f>IF(SUM(P7:P21)&gt;0,R22/SUM(P7:P21)," NA")</f>
        <v>7.7064945176149999</v>
      </c>
      <c r="R22" s="418">
        <f>SUM(R7:R21)</f>
        <v>30.825978070460007</v>
      </c>
      <c r="S22" s="419" t="s">
        <v>220</v>
      </c>
      <c r="T22" s="318"/>
      <c r="U22" s="279"/>
      <c r="V22" s="420"/>
      <c r="W22" s="274"/>
      <c r="X22" s="421"/>
      <c r="Y22" s="422"/>
      <c r="Z22" s="345"/>
      <c r="AA22" s="423"/>
      <c r="AB22" s="279"/>
      <c r="AC22" s="424"/>
    </row>
    <row r="23" spans="2:29" s="279" customFormat="1" ht="9" hidden="1" customHeight="1" thickBot="1" x14ac:dyDescent="0.3">
      <c r="B23" s="425"/>
      <c r="C23" s="426"/>
      <c r="D23" s="427"/>
      <c r="E23" s="426">
        <f>SUM(E7:E21)</f>
        <v>11.1</v>
      </c>
      <c r="F23" s="428"/>
      <c r="G23" s="426"/>
      <c r="H23" s="426"/>
      <c r="I23" s="429"/>
      <c r="L23" s="430"/>
      <c r="M23" s="431"/>
      <c r="N23" s="432"/>
      <c r="O23" s="433">
        <f>SUM(O7:O21)</f>
        <v>1.0380854721578174</v>
      </c>
      <c r="P23" s="434"/>
      <c r="Q23" s="433"/>
      <c r="R23" s="433"/>
      <c r="S23" s="432"/>
      <c r="T23" s="429"/>
      <c r="V23" s="435"/>
      <c r="W23" s="436"/>
      <c r="X23" s="437"/>
      <c r="Y23" s="438"/>
      <c r="AA23" s="439"/>
      <c r="AC23" s="440"/>
    </row>
    <row r="24" spans="2:29" s="279" customFormat="1" ht="13.5" hidden="1" thickBot="1" x14ac:dyDescent="0.25">
      <c r="V24" s="441" t="s">
        <v>221</v>
      </c>
      <c r="W24" s="274"/>
      <c r="X24" s="441" t="s">
        <v>221</v>
      </c>
      <c r="Y24" s="442" t="s">
        <v>222</v>
      </c>
      <c r="AA24" s="443">
        <f>G22</f>
        <v>11.1</v>
      </c>
      <c r="AC24" s="444" t="str">
        <f>I22</f>
        <v>#/gal</v>
      </c>
    </row>
    <row r="25" spans="2:29" s="279" customFormat="1" ht="13.5" hidden="1" thickBot="1" x14ac:dyDescent="0.25">
      <c r="M25" s="293" t="s">
        <v>223</v>
      </c>
      <c r="V25" s="445"/>
      <c r="W25" s="274"/>
      <c r="X25" s="445"/>
      <c r="Y25" s="446"/>
      <c r="AA25" s="447" t="s">
        <v>224</v>
      </c>
      <c r="AC25" s="448" t="s">
        <v>224</v>
      </c>
    </row>
    <row r="26" spans="2:29" ht="15" hidden="1" customHeight="1" x14ac:dyDescent="0.25">
      <c r="B26" s="279" t="s">
        <v>225</v>
      </c>
      <c r="C26" s="279"/>
      <c r="E26" s="279"/>
      <c r="F26" s="279"/>
      <c r="G26" s="279"/>
      <c r="H26" s="279"/>
      <c r="N26" s="316" t="s">
        <v>226</v>
      </c>
      <c r="P26" s="449">
        <v>0.51</v>
      </c>
      <c r="V26" s="450"/>
      <c r="W26" s="451"/>
      <c r="X26" s="450"/>
      <c r="Y26" s="452"/>
      <c r="AA26" s="453"/>
      <c r="AC26" s="454"/>
    </row>
    <row r="27" spans="2:29" ht="16.5" hidden="1" thickBot="1" x14ac:dyDescent="0.3">
      <c r="C27" s="279"/>
      <c r="E27" s="279"/>
      <c r="F27" s="279"/>
      <c r="G27" s="279"/>
      <c r="H27" s="279"/>
      <c r="N27" s="316" t="s">
        <v>227</v>
      </c>
      <c r="P27" s="455">
        <v>5</v>
      </c>
      <c r="S27" s="279" t="s">
        <v>215</v>
      </c>
      <c r="V27" s="450"/>
      <c r="W27" s="451"/>
      <c r="X27" s="450"/>
      <c r="Y27" s="452"/>
      <c r="AA27" s="453"/>
      <c r="AC27" s="454"/>
    </row>
    <row r="28" spans="2:29" ht="18.75" hidden="1" thickBot="1" x14ac:dyDescent="0.3">
      <c r="C28" s="279"/>
      <c r="E28" s="279"/>
      <c r="F28" s="279"/>
      <c r="G28" s="279"/>
      <c r="H28" s="279"/>
      <c r="N28" s="456" t="s">
        <v>214</v>
      </c>
      <c r="O28" s="291"/>
      <c r="P28" s="457">
        <f>P27*P5/P26</f>
        <v>39.215686274509807</v>
      </c>
      <c r="Q28" s="458"/>
      <c r="R28" s="458"/>
      <c r="S28" s="279" t="s">
        <v>215</v>
      </c>
      <c r="V28" s="450"/>
      <c r="W28" s="451"/>
      <c r="X28" s="450"/>
      <c r="Y28" s="452"/>
      <c r="AA28" s="453"/>
      <c r="AC28" s="454"/>
    </row>
    <row r="29" spans="2:29" ht="13.5" hidden="1" thickBot="1" x14ac:dyDescent="0.25">
      <c r="C29" s="279"/>
      <c r="E29" s="279"/>
      <c r="F29" s="279"/>
      <c r="G29" s="279"/>
      <c r="H29" s="279"/>
      <c r="P29" s="277"/>
      <c r="V29" s="450"/>
      <c r="W29" s="451"/>
      <c r="X29" s="450"/>
      <c r="Y29" s="452"/>
      <c r="AA29" s="453"/>
      <c r="AC29" s="454"/>
    </row>
    <row r="30" spans="2:29" ht="15.75" customHeight="1" thickBot="1" x14ac:dyDescent="0.25">
      <c r="C30" s="279"/>
      <c r="E30" s="279"/>
      <c r="F30" s="279"/>
      <c r="G30" s="279"/>
      <c r="H30" s="279"/>
      <c r="M30" s="459" t="s">
        <v>236</v>
      </c>
      <c r="N30" s="262" t="str">
        <f ca="1" xml:space="preserve"> "Created on " &amp; TEXT(NOW(),"mm/dd/yyyy")</f>
        <v>Created on 01/13/2025</v>
      </c>
      <c r="O30" s="262"/>
      <c r="P30" s="262"/>
      <c r="Q30" s="262"/>
      <c r="R30" s="262"/>
      <c r="S30" s="262"/>
      <c r="T30" s="262"/>
      <c r="U30" s="263"/>
      <c r="V30" s="460" t="str">
        <f>ROUND(U2*4,2) &amp; " Total Quarts"</f>
        <v>4 Total Quarts</v>
      </c>
      <c r="W30" s="461"/>
      <c r="X30" s="462"/>
      <c r="Y30" s="463"/>
      <c r="Z30" s="464"/>
      <c r="AA30" s="465" t="str">
        <f>ROUND(SUM(AA7:AA21),3) &amp; " Total Kgs"</f>
        <v>3.496 Total Kgs</v>
      </c>
      <c r="AB30" s="464"/>
      <c r="AC30" s="466" t="str">
        <f>ROUND((SUM(AA7:AA21)*2.20462),2) &amp; " Total Lbs"</f>
        <v>7.71 Total Lbs</v>
      </c>
    </row>
    <row r="31" spans="2:29" ht="3" customHeight="1" thickBot="1" x14ac:dyDescent="0.25">
      <c r="C31" s="279"/>
      <c r="E31" s="279"/>
      <c r="F31" s="279"/>
      <c r="G31" s="279"/>
      <c r="H31" s="279"/>
      <c r="M31" s="467"/>
      <c r="N31" s="467"/>
      <c r="O31" s="467"/>
      <c r="P31" s="467"/>
      <c r="Q31" s="467"/>
      <c r="R31" s="467"/>
      <c r="S31" s="467"/>
      <c r="T31" s="467"/>
      <c r="U31" s="468"/>
      <c r="V31" s="469"/>
      <c r="W31" s="469"/>
      <c r="X31" s="469"/>
      <c r="Y31" s="463"/>
      <c r="Z31" s="464"/>
      <c r="AA31" s="470"/>
      <c r="AB31" s="464"/>
      <c r="AC31" s="470"/>
    </row>
    <row r="32" spans="2:29" ht="45" customHeight="1" thickBot="1" x14ac:dyDescent="0.25">
      <c r="C32" s="279"/>
      <c r="E32" s="279"/>
      <c r="F32" s="279"/>
      <c r="G32" s="279"/>
      <c r="H32" s="279"/>
      <c r="M32" s="475"/>
      <c r="N32" s="471"/>
      <c r="O32" s="471"/>
      <c r="P32" s="471"/>
      <c r="Q32" s="471"/>
      <c r="R32" s="471"/>
      <c r="S32" s="471"/>
      <c r="T32" s="471"/>
      <c r="U32" s="471"/>
      <c r="V32" s="471"/>
      <c r="W32" s="471"/>
      <c r="X32" s="471"/>
      <c r="Y32" s="471"/>
      <c r="Z32" s="471"/>
      <c r="AA32" s="471"/>
      <c r="AB32" s="471"/>
      <c r="AC32" s="472"/>
    </row>
    <row r="33" spans="1:29" ht="12" customHeight="1" x14ac:dyDescent="0.2">
      <c r="A33" s="277"/>
      <c r="B33" s="277"/>
      <c r="C33" s="277"/>
      <c r="D33" s="277"/>
      <c r="E33" s="277"/>
      <c r="F33" s="277"/>
      <c r="G33" s="277"/>
      <c r="H33" s="277"/>
      <c r="I33" s="277"/>
      <c r="M33" s="473" t="s">
        <v>283</v>
      </c>
      <c r="N33" s="473"/>
      <c r="O33" s="473"/>
      <c r="P33" s="473"/>
      <c r="Q33" s="473"/>
      <c r="R33" s="473"/>
      <c r="S33" s="473"/>
      <c r="T33" s="473"/>
      <c r="U33" s="473"/>
      <c r="V33" s="473"/>
      <c r="W33" s="166"/>
      <c r="X33" s="166"/>
      <c r="Y33" s="166"/>
      <c r="Z33" s="166"/>
      <c r="AA33" s="166"/>
      <c r="AB33" s="166"/>
      <c r="AC33" s="166"/>
    </row>
    <row r="34" spans="1:29" ht="12" customHeight="1" x14ac:dyDescent="0.2">
      <c r="A34" s="277"/>
      <c r="B34" s="277"/>
      <c r="C34" s="277"/>
      <c r="D34" s="277"/>
      <c r="E34" s="277"/>
      <c r="F34" s="277"/>
      <c r="G34" s="277"/>
      <c r="H34" s="277"/>
      <c r="I34" s="277"/>
      <c r="M34" s="474" t="s">
        <v>295</v>
      </c>
      <c r="N34" s="279"/>
      <c r="O34" s="279"/>
      <c r="P34" s="279"/>
      <c r="Q34" s="279"/>
      <c r="R34" s="279"/>
      <c r="T34" s="279"/>
      <c r="U34" s="279"/>
      <c r="V34" s="446"/>
      <c r="X34" s="452"/>
      <c r="Y34" s="452"/>
    </row>
    <row r="35" spans="1:29" x14ac:dyDescent="0.2">
      <c r="C35" s="279"/>
      <c r="E35" s="279"/>
      <c r="F35" s="279"/>
      <c r="G35" s="279"/>
      <c r="H35" s="279"/>
      <c r="P35" s="277"/>
      <c r="V35" s="452"/>
      <c r="X35" s="452"/>
      <c r="Y35" s="452"/>
    </row>
    <row r="36" spans="1:29" x14ac:dyDescent="0.2">
      <c r="C36" s="279"/>
      <c r="E36" s="279"/>
      <c r="F36" s="279"/>
      <c r="G36" s="279"/>
      <c r="H36" s="279"/>
      <c r="P36" s="277"/>
      <c r="V36" s="452"/>
      <c r="X36" s="452"/>
      <c r="Y36" s="452"/>
    </row>
    <row r="37" spans="1:29" hidden="1" x14ac:dyDescent="0.2">
      <c r="C37" s="279"/>
      <c r="E37" s="279"/>
      <c r="F37" s="279"/>
      <c r="G37" s="279"/>
      <c r="H37" s="279"/>
      <c r="P37" s="277"/>
      <c r="V37" s="452"/>
      <c r="X37" s="452"/>
      <c r="Y37" s="452"/>
      <c r="AA37" s="456" t="s">
        <v>315</v>
      </c>
      <c r="AB37" s="277">
        <v>12</v>
      </c>
    </row>
    <row r="38" spans="1:29" hidden="1" x14ac:dyDescent="0.2">
      <c r="C38" s="279"/>
      <c r="E38" s="279"/>
      <c r="F38" s="279"/>
      <c r="G38" s="279"/>
      <c r="H38" s="279"/>
      <c r="P38" s="277"/>
      <c r="V38" s="452"/>
      <c r="X38" s="452"/>
      <c r="Y38" s="452"/>
      <c r="AA38" s="456" t="s">
        <v>316</v>
      </c>
      <c r="AB38" s="277">
        <v>77</v>
      </c>
    </row>
    <row r="39" spans="1:29" hidden="1" x14ac:dyDescent="0.2">
      <c r="C39" s="279"/>
      <c r="E39" s="279"/>
      <c r="F39" s="279"/>
      <c r="G39" s="279"/>
      <c r="H39" s="279"/>
      <c r="P39" s="277"/>
      <c r="V39" s="452"/>
      <c r="X39" s="452"/>
      <c r="Y39" s="452"/>
      <c r="AA39" s="456" t="s">
        <v>317</v>
      </c>
      <c r="AB39" s="277">
        <v>116</v>
      </c>
    </row>
    <row r="40" spans="1:29" hidden="1" x14ac:dyDescent="0.2">
      <c r="C40" s="279"/>
      <c r="E40" s="279"/>
      <c r="F40" s="279"/>
      <c r="G40" s="279"/>
      <c r="H40" s="279"/>
      <c r="P40" s="277"/>
      <c r="V40" s="452"/>
      <c r="X40" s="452"/>
      <c r="Y40" s="452"/>
      <c r="AA40" s="456" t="s">
        <v>318</v>
      </c>
      <c r="AB40" s="277">
        <v>38</v>
      </c>
    </row>
    <row r="41" spans="1:29" hidden="1" x14ac:dyDescent="0.2">
      <c r="C41" s="279"/>
      <c r="E41" s="279"/>
      <c r="F41" s="279"/>
      <c r="G41" s="279"/>
      <c r="H41" s="279"/>
      <c r="P41" s="277"/>
      <c r="V41" s="452"/>
      <c r="X41" s="452"/>
      <c r="Y41" s="452"/>
      <c r="AA41" s="456" t="s">
        <v>319</v>
      </c>
      <c r="AB41" s="277">
        <v>72</v>
      </c>
    </row>
    <row r="42" spans="1:29" hidden="1" x14ac:dyDescent="0.2">
      <c r="C42" s="279"/>
      <c r="E42" s="279"/>
      <c r="F42" s="279"/>
      <c r="G42" s="279"/>
      <c r="H42" s="279"/>
      <c r="P42" s="277"/>
      <c r="V42" s="452"/>
      <c r="X42" s="452"/>
      <c r="Y42" s="452"/>
      <c r="AA42" s="456" t="s">
        <v>320</v>
      </c>
      <c r="AB42" s="277">
        <v>81</v>
      </c>
    </row>
    <row r="43" spans="1:29" hidden="1" x14ac:dyDescent="0.2">
      <c r="C43" s="279"/>
      <c r="E43" s="279"/>
      <c r="F43" s="279"/>
      <c r="G43" s="279"/>
      <c r="H43" s="279"/>
      <c r="P43" s="277"/>
      <c r="V43" s="452"/>
      <c r="X43" s="452"/>
      <c r="Y43" s="452"/>
      <c r="AA43" s="456" t="s">
        <v>321</v>
      </c>
      <c r="AB43" s="277">
        <v>26</v>
      </c>
    </row>
    <row r="44" spans="1:29" hidden="1" x14ac:dyDescent="0.2">
      <c r="C44" s="279"/>
      <c r="E44" s="279"/>
      <c r="F44" s="279"/>
      <c r="G44" s="279"/>
      <c r="H44" s="279"/>
      <c r="P44" s="277"/>
      <c r="V44" s="452"/>
      <c r="X44" s="452"/>
      <c r="Y44" s="452"/>
      <c r="AA44" s="456" t="s">
        <v>322</v>
      </c>
      <c r="AB44" s="277">
        <v>84</v>
      </c>
    </row>
    <row r="45" spans="1:29" hidden="1" x14ac:dyDescent="0.2">
      <c r="C45" s="279"/>
      <c r="E45" s="279"/>
      <c r="F45" s="279"/>
      <c r="G45" s="279"/>
      <c r="H45" s="279"/>
      <c r="P45" s="277"/>
      <c r="V45" s="452"/>
      <c r="X45" s="452"/>
      <c r="Y45" s="452"/>
      <c r="AA45" s="456" t="s">
        <v>323</v>
      </c>
      <c r="AB45" s="277">
        <v>57</v>
      </c>
    </row>
    <row r="46" spans="1:29" hidden="1" x14ac:dyDescent="0.2">
      <c r="AA46" s="456" t="s">
        <v>324</v>
      </c>
      <c r="AB46" s="277">
        <v>127</v>
      </c>
    </row>
    <row r="47" spans="1:29" hidden="1" x14ac:dyDescent="0.2">
      <c r="AA47" s="456" t="s">
        <v>325</v>
      </c>
      <c r="AB47" s="277">
        <v>63</v>
      </c>
    </row>
    <row r="48" spans="1:29" hidden="1" x14ac:dyDescent="0.2">
      <c r="AA48" s="456" t="s">
        <v>326</v>
      </c>
      <c r="AB48" s="277">
        <v>201</v>
      </c>
    </row>
    <row r="49" hidden="1" x14ac:dyDescent="0.2"/>
    <row r="50" hidden="1" x14ac:dyDescent="0.2"/>
    <row r="51" hidden="1" x14ac:dyDescent="0.2"/>
  </sheetData>
  <sheetProtection algorithmName="SHA-512" hashValue="BicqEQV9MMUv8LP29CslxI8Apq+F1hBw4+0I4o6FTaPZZyRB5aeJWTpuKASNJh3khp3zdZipRQMbLGWiIDD/sw==" saltValue="YIBaRTTJ4kd0vMo5ysPG8A==" spinCount="100000" sheet="1" selectLockedCells="1"/>
  <mergeCells count="17">
    <mergeCell ref="M33:V33"/>
    <mergeCell ref="AA5:AA6"/>
    <mergeCell ref="AC5:AC6"/>
    <mergeCell ref="N30:U30"/>
    <mergeCell ref="V30:X30"/>
    <mergeCell ref="V31:X31"/>
    <mergeCell ref="M32:AC32"/>
    <mergeCell ref="K2:N2"/>
    <mergeCell ref="L4:N6"/>
    <mergeCell ref="U4:U6"/>
    <mergeCell ref="V4:X4"/>
    <mergeCell ref="Z4:Z5"/>
    <mergeCell ref="AB4:AB5"/>
    <mergeCell ref="S5:S6"/>
    <mergeCell ref="V5:V6"/>
    <mergeCell ref="W5:W6"/>
    <mergeCell ref="X5:X6"/>
  </mergeCells>
  <conditionalFormatting sqref="N7:N21">
    <cfRule type="expression" dxfId="31" priority="3">
      <formula>LEN(M7)&lt;&gt;0</formula>
    </cfRule>
  </conditionalFormatting>
  <conditionalFormatting sqref="Z7:Z21">
    <cfRule type="expression" dxfId="30" priority="2">
      <formula>LEN($M7)&lt;&gt;0</formula>
    </cfRule>
  </conditionalFormatting>
  <conditionalFormatting sqref="AB7:AB21">
    <cfRule type="expression" dxfId="29" priority="1">
      <formula>LEN($M7)&lt;&gt;0</formula>
    </cfRule>
  </conditionalFormatting>
  <hyperlinks>
    <hyperlink ref="M33:V33" r:id="rId1" display="Check Bona website for latest updates to calculator" xr:uid="{2D9673B0-37DF-496D-8F85-6ED7269488A1}"/>
  </hyperlinks>
  <pageMargins left="0.75" right="0.75" top="1" bottom="1" header="0.5" footer="0.5"/>
  <pageSetup scale="85" orientation="landscape" r:id="rId2"/>
  <headerFooter alignWithMargins="0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1"/>
  <dimension ref="A1:E88"/>
  <sheetViews>
    <sheetView workbookViewId="0">
      <pane ySplit="3" topLeftCell="A66" activePane="bottomLeft" state="frozen"/>
      <selection activeCell="E171" sqref="E171"/>
      <selection pane="bottomLeft" activeCell="D86" sqref="D86"/>
    </sheetView>
  </sheetViews>
  <sheetFormatPr defaultColWidth="8.5703125" defaultRowHeight="11.25" x14ac:dyDescent="0.2"/>
  <cols>
    <col min="1" max="1" width="27.5703125" style="1" bestFit="1" customWidth="1"/>
    <col min="2" max="2" width="14.140625" style="1" customWidth="1"/>
    <col min="3" max="3" width="21.5703125" style="1" customWidth="1"/>
    <col min="4" max="4" width="25.5703125" style="1" bestFit="1" customWidth="1"/>
    <col min="5" max="5" width="7.42578125" style="1" customWidth="1"/>
    <col min="6" max="16384" width="8.5703125" style="1"/>
  </cols>
  <sheetData>
    <row r="1" spans="1:5" ht="23.25" x14ac:dyDescent="0.2">
      <c r="C1" s="2" t="s">
        <v>176</v>
      </c>
    </row>
    <row r="2" spans="1:5" s="5" customFormat="1" ht="18" x14ac:dyDescent="0.25">
      <c r="A2" s="3" t="s">
        <v>10</v>
      </c>
      <c r="B2" s="4"/>
    </row>
    <row r="3" spans="1:5" s="7" customFormat="1" ht="22.5" x14ac:dyDescent="0.2">
      <c r="A3" s="6" t="s">
        <v>11</v>
      </c>
      <c r="B3" s="6" t="s">
        <v>12</v>
      </c>
      <c r="C3" s="6" t="s">
        <v>62</v>
      </c>
      <c r="D3" s="6" t="s">
        <v>92</v>
      </c>
      <c r="E3" s="6" t="s">
        <v>149</v>
      </c>
    </row>
    <row r="4" spans="1:5" ht="33.75" x14ac:dyDescent="0.2">
      <c r="A4" s="8" t="s">
        <v>144</v>
      </c>
      <c r="B4" s="8" t="s">
        <v>145</v>
      </c>
      <c r="C4" s="8" t="s">
        <v>136</v>
      </c>
      <c r="D4" s="8"/>
      <c r="E4" s="8"/>
    </row>
    <row r="5" spans="1:5" ht="22.5" x14ac:dyDescent="0.2">
      <c r="A5" s="8" t="s">
        <v>137</v>
      </c>
      <c r="B5" s="8" t="s">
        <v>186</v>
      </c>
      <c r="C5" s="8"/>
      <c r="D5" s="8" t="s">
        <v>187</v>
      </c>
      <c r="E5" s="8"/>
    </row>
    <row r="6" spans="1:5" ht="22.5" x14ac:dyDescent="0.2">
      <c r="A6" s="8"/>
      <c r="B6" s="8" t="s">
        <v>188</v>
      </c>
      <c r="C6" s="8"/>
      <c r="D6" s="8" t="s">
        <v>148</v>
      </c>
      <c r="E6" s="8"/>
    </row>
    <row r="7" spans="1:5" ht="33.75" x14ac:dyDescent="0.2">
      <c r="A7" s="8" t="s">
        <v>115</v>
      </c>
      <c r="B7" s="8" t="s">
        <v>129</v>
      </c>
      <c r="C7" s="8"/>
      <c r="D7" s="8" t="s">
        <v>107</v>
      </c>
      <c r="E7" s="8"/>
    </row>
    <row r="8" spans="1:5" ht="45" x14ac:dyDescent="0.2">
      <c r="A8" s="8" t="s">
        <v>115</v>
      </c>
      <c r="B8" s="8" t="s">
        <v>108</v>
      </c>
      <c r="C8" s="8"/>
      <c r="D8" s="8" t="s">
        <v>151</v>
      </c>
      <c r="E8" s="8"/>
    </row>
    <row r="9" spans="1:5" x14ac:dyDescent="0.2">
      <c r="A9" s="8"/>
      <c r="B9" s="8" t="s">
        <v>152</v>
      </c>
      <c r="C9" s="8"/>
      <c r="D9" s="8" t="s">
        <v>153</v>
      </c>
      <c r="E9" s="8"/>
    </row>
    <row r="10" spans="1:5" x14ac:dyDescent="0.2">
      <c r="A10" s="8" t="s">
        <v>115</v>
      </c>
      <c r="B10" s="8" t="s">
        <v>123</v>
      </c>
      <c r="C10" s="8"/>
      <c r="D10" s="8" t="s">
        <v>124</v>
      </c>
      <c r="E10" s="8"/>
    </row>
    <row r="11" spans="1:5" ht="45" x14ac:dyDescent="0.2">
      <c r="A11" s="8"/>
      <c r="B11" s="8" t="s">
        <v>125</v>
      </c>
      <c r="C11" s="8"/>
      <c r="D11" s="8" t="s">
        <v>198</v>
      </c>
      <c r="E11" s="8"/>
    </row>
    <row r="12" spans="1:5" ht="22.5" x14ac:dyDescent="0.2">
      <c r="A12" s="8" t="s">
        <v>199</v>
      </c>
      <c r="B12" s="8" t="s">
        <v>200</v>
      </c>
      <c r="C12" s="8"/>
      <c r="D12" s="8" t="s">
        <v>201</v>
      </c>
      <c r="E12" s="8"/>
    </row>
    <row r="13" spans="1:5" ht="22.5" x14ac:dyDescent="0.2">
      <c r="A13" s="8"/>
      <c r="B13" s="8" t="s">
        <v>202</v>
      </c>
      <c r="C13" s="8"/>
      <c r="D13" s="8" t="s">
        <v>19</v>
      </c>
      <c r="E13" s="8"/>
    </row>
    <row r="14" spans="1:5" ht="22.5" x14ac:dyDescent="0.2">
      <c r="A14" s="8"/>
      <c r="B14" s="8" t="s">
        <v>208</v>
      </c>
      <c r="C14" s="8"/>
      <c r="D14" s="8" t="s">
        <v>75</v>
      </c>
      <c r="E14" s="8"/>
    </row>
    <row r="15" spans="1:5" ht="22.5" x14ac:dyDescent="0.2">
      <c r="A15" s="8" t="s">
        <v>13</v>
      </c>
      <c r="B15" s="8" t="s">
        <v>206</v>
      </c>
      <c r="C15" s="8"/>
      <c r="D15" s="8" t="s">
        <v>110</v>
      </c>
      <c r="E15" s="8"/>
    </row>
    <row r="16" spans="1:5" ht="33.75" x14ac:dyDescent="0.2">
      <c r="A16" s="8" t="s">
        <v>140</v>
      </c>
      <c r="B16" s="8" t="s">
        <v>204</v>
      </c>
      <c r="C16" s="8"/>
      <c r="D16" s="8" t="s">
        <v>33</v>
      </c>
      <c r="E16" s="8"/>
    </row>
    <row r="17" spans="1:5" ht="22.5" x14ac:dyDescent="0.2">
      <c r="A17" s="8" t="s">
        <v>34</v>
      </c>
      <c r="B17" s="8" t="s">
        <v>63</v>
      </c>
      <c r="C17" s="8"/>
      <c r="D17" s="8" t="s">
        <v>56</v>
      </c>
      <c r="E17" s="8"/>
    </row>
    <row r="18" spans="1:5" ht="22.5" x14ac:dyDescent="0.2">
      <c r="A18" s="8"/>
      <c r="B18" s="8" t="s">
        <v>57</v>
      </c>
      <c r="C18" s="8"/>
      <c r="D18" s="8" t="s">
        <v>209</v>
      </c>
      <c r="E18" s="8"/>
    </row>
    <row r="19" spans="1:5" ht="22.5" x14ac:dyDescent="0.2">
      <c r="A19" s="8"/>
      <c r="B19" s="8" t="s">
        <v>117</v>
      </c>
      <c r="C19" s="8"/>
      <c r="D19" s="8" t="s">
        <v>118</v>
      </c>
      <c r="E19" s="8"/>
    </row>
    <row r="20" spans="1:5" ht="45" x14ac:dyDescent="0.2">
      <c r="A20" s="8" t="s">
        <v>119</v>
      </c>
      <c r="B20" s="8" t="s">
        <v>120</v>
      </c>
      <c r="C20" s="8"/>
      <c r="D20" s="8" t="s">
        <v>64</v>
      </c>
      <c r="E20" s="8"/>
    </row>
    <row r="21" spans="1:5" ht="22.5" x14ac:dyDescent="0.2">
      <c r="A21" s="8" t="s">
        <v>144</v>
      </c>
      <c r="B21" s="8" t="s">
        <v>65</v>
      </c>
      <c r="C21" s="8" t="s">
        <v>0</v>
      </c>
      <c r="D21" s="8"/>
      <c r="E21" s="8"/>
    </row>
    <row r="22" spans="1:5" ht="33.75" x14ac:dyDescent="0.2">
      <c r="A22" s="8"/>
      <c r="B22" s="8" t="s">
        <v>1</v>
      </c>
      <c r="C22" s="8"/>
      <c r="D22" s="8" t="s">
        <v>2</v>
      </c>
      <c r="E22" s="8"/>
    </row>
    <row r="23" spans="1:5" ht="22.5" x14ac:dyDescent="0.2">
      <c r="A23" s="8"/>
      <c r="B23" s="8" t="s">
        <v>3</v>
      </c>
      <c r="C23" s="8"/>
      <c r="D23" s="8" t="s">
        <v>38</v>
      </c>
      <c r="E23" s="8"/>
    </row>
    <row r="24" spans="1:5" ht="22.5" x14ac:dyDescent="0.2">
      <c r="A24" s="8"/>
      <c r="B24" s="8" t="s">
        <v>39</v>
      </c>
      <c r="C24" s="8"/>
      <c r="D24" s="8" t="s">
        <v>40</v>
      </c>
      <c r="E24" s="8"/>
    </row>
    <row r="25" spans="1:5" ht="22.5" x14ac:dyDescent="0.2">
      <c r="A25" s="8"/>
      <c r="B25" s="8" t="s">
        <v>41</v>
      </c>
      <c r="C25" s="8"/>
      <c r="D25" s="8" t="s">
        <v>93</v>
      </c>
      <c r="E25" s="8"/>
    </row>
    <row r="26" spans="1:5" ht="22.5" x14ac:dyDescent="0.2">
      <c r="A26" s="8"/>
      <c r="B26" s="8" t="s">
        <v>94</v>
      </c>
      <c r="C26" s="8"/>
      <c r="D26" s="8" t="s">
        <v>95</v>
      </c>
      <c r="E26" s="8"/>
    </row>
    <row r="27" spans="1:5" ht="45" x14ac:dyDescent="0.2">
      <c r="A27" s="8" t="s">
        <v>119</v>
      </c>
      <c r="B27" s="8" t="s">
        <v>96</v>
      </c>
      <c r="C27" s="8"/>
      <c r="D27" s="8" t="s">
        <v>133</v>
      </c>
      <c r="E27" s="8"/>
    </row>
    <row r="28" spans="1:5" ht="22.5" x14ac:dyDescent="0.2">
      <c r="A28" s="8" t="s">
        <v>134</v>
      </c>
      <c r="B28" s="8" t="s">
        <v>131</v>
      </c>
      <c r="C28" s="8" t="s">
        <v>132</v>
      </c>
      <c r="D28" s="8" t="s">
        <v>4</v>
      </c>
      <c r="E28" s="8"/>
    </row>
    <row r="29" spans="1:5" x14ac:dyDescent="0.2">
      <c r="A29" s="8"/>
      <c r="B29" s="8" t="s">
        <v>5</v>
      </c>
      <c r="C29" s="8"/>
      <c r="D29" s="8" t="s">
        <v>66</v>
      </c>
      <c r="E29" s="8"/>
    </row>
    <row r="30" spans="1:5" x14ac:dyDescent="0.2">
      <c r="A30" s="8" t="s">
        <v>67</v>
      </c>
      <c r="B30" s="8" t="s">
        <v>68</v>
      </c>
      <c r="C30" s="8"/>
      <c r="D30" s="8" t="s">
        <v>69</v>
      </c>
      <c r="E30" s="8"/>
    </row>
    <row r="31" spans="1:5" ht="22.5" x14ac:dyDescent="0.2">
      <c r="A31" s="8" t="s">
        <v>70</v>
      </c>
      <c r="B31" s="8" t="s">
        <v>71</v>
      </c>
      <c r="C31" s="8" t="s">
        <v>72</v>
      </c>
      <c r="D31" s="8"/>
      <c r="E31" s="8"/>
    </row>
    <row r="32" spans="1:5" x14ac:dyDescent="0.2">
      <c r="A32" s="8" t="s">
        <v>67</v>
      </c>
      <c r="B32" s="8" t="s">
        <v>71</v>
      </c>
      <c r="C32" s="8"/>
      <c r="D32" s="8" t="s">
        <v>73</v>
      </c>
      <c r="E32" s="8"/>
    </row>
    <row r="33" spans="1:5" ht="22.5" x14ac:dyDescent="0.2">
      <c r="A33" s="8" t="s">
        <v>67</v>
      </c>
      <c r="B33" s="8" t="s">
        <v>190</v>
      </c>
      <c r="C33" s="8"/>
      <c r="D33" s="8" t="s">
        <v>89</v>
      </c>
      <c r="E33" s="8"/>
    </row>
    <row r="34" spans="1:5" x14ac:dyDescent="0.2">
      <c r="A34" s="8" t="s">
        <v>67</v>
      </c>
      <c r="B34" s="8" t="s">
        <v>90</v>
      </c>
      <c r="C34" s="8"/>
      <c r="D34" s="8" t="s">
        <v>180</v>
      </c>
      <c r="E34" s="8"/>
    </row>
    <row r="35" spans="1:5" ht="22.5" x14ac:dyDescent="0.2">
      <c r="A35" s="8"/>
      <c r="B35" s="8" t="s">
        <v>181</v>
      </c>
      <c r="C35" s="8"/>
      <c r="D35" s="8" t="s">
        <v>51</v>
      </c>
      <c r="E35" s="8"/>
    </row>
    <row r="36" spans="1:5" x14ac:dyDescent="0.2">
      <c r="A36" s="8" t="s">
        <v>141</v>
      </c>
      <c r="B36" s="8" t="s">
        <v>142</v>
      </c>
      <c r="C36" s="8" t="s">
        <v>143</v>
      </c>
      <c r="D36" s="8"/>
      <c r="E36" s="8"/>
    </row>
    <row r="37" spans="1:5" ht="22.5" x14ac:dyDescent="0.2">
      <c r="A37" s="8" t="s">
        <v>70</v>
      </c>
      <c r="B37" s="8" t="s">
        <v>189</v>
      </c>
      <c r="C37" s="8" t="s">
        <v>22</v>
      </c>
      <c r="D37" s="8"/>
      <c r="E37" s="8"/>
    </row>
    <row r="38" spans="1:5" x14ac:dyDescent="0.2">
      <c r="A38" s="8" t="s">
        <v>70</v>
      </c>
      <c r="B38" s="8" t="s">
        <v>23</v>
      </c>
      <c r="C38" s="8" t="s">
        <v>46</v>
      </c>
      <c r="D38" s="8" t="s">
        <v>165</v>
      </c>
      <c r="E38" s="8"/>
    </row>
    <row r="39" spans="1:5" ht="22.5" x14ac:dyDescent="0.2">
      <c r="A39" s="8"/>
      <c r="B39" s="8" t="s">
        <v>24</v>
      </c>
      <c r="C39" s="8"/>
      <c r="D39" s="8" t="s">
        <v>155</v>
      </c>
      <c r="E39" s="8"/>
    </row>
    <row r="40" spans="1:5" ht="22.5" x14ac:dyDescent="0.2">
      <c r="A40" s="8" t="s">
        <v>70</v>
      </c>
      <c r="B40" s="8" t="s">
        <v>156</v>
      </c>
      <c r="C40" s="8" t="s">
        <v>121</v>
      </c>
      <c r="D40" s="8"/>
      <c r="E40" s="8"/>
    </row>
    <row r="41" spans="1:5" x14ac:dyDescent="0.2">
      <c r="A41" s="8" t="s">
        <v>67</v>
      </c>
      <c r="B41" s="8" t="s">
        <v>122</v>
      </c>
      <c r="C41" s="8"/>
      <c r="D41" s="8" t="s">
        <v>192</v>
      </c>
      <c r="E41" s="8"/>
    </row>
    <row r="42" spans="1:5" x14ac:dyDescent="0.2">
      <c r="A42" s="8" t="s">
        <v>67</v>
      </c>
      <c r="B42" s="8" t="s">
        <v>193</v>
      </c>
      <c r="C42" s="8"/>
      <c r="D42" s="8" t="s">
        <v>157</v>
      </c>
      <c r="E42" s="8"/>
    </row>
    <row r="43" spans="1:5" ht="33.75" x14ac:dyDescent="0.2">
      <c r="A43" s="8" t="s">
        <v>67</v>
      </c>
      <c r="B43" s="8" t="s">
        <v>158</v>
      </c>
      <c r="C43" s="8"/>
      <c r="D43" s="8" t="s">
        <v>168</v>
      </c>
      <c r="E43" s="8"/>
    </row>
    <row r="44" spans="1:5" x14ac:dyDescent="0.2">
      <c r="A44" s="8"/>
      <c r="B44" s="8" t="s">
        <v>169</v>
      </c>
      <c r="C44" s="8"/>
      <c r="D44" s="8" t="s">
        <v>170</v>
      </c>
      <c r="E44" s="8"/>
    </row>
    <row r="45" spans="1:5" ht="22.5" x14ac:dyDescent="0.2">
      <c r="A45" s="8"/>
      <c r="B45" s="8" t="s">
        <v>197</v>
      </c>
      <c r="C45" s="8"/>
      <c r="D45" s="8" t="s">
        <v>171</v>
      </c>
      <c r="E45" s="8"/>
    </row>
    <row r="46" spans="1:5" x14ac:dyDescent="0.2">
      <c r="A46" s="8"/>
      <c r="B46" s="8" t="s">
        <v>6</v>
      </c>
      <c r="C46" s="8"/>
      <c r="D46" s="8" t="s">
        <v>170</v>
      </c>
      <c r="E46" s="8"/>
    </row>
    <row r="47" spans="1:5" ht="22.5" x14ac:dyDescent="0.2">
      <c r="A47" s="8"/>
      <c r="B47" s="8" t="s">
        <v>7</v>
      </c>
      <c r="C47" s="8"/>
      <c r="D47" s="8" t="s">
        <v>179</v>
      </c>
      <c r="E47" s="8"/>
    </row>
    <row r="48" spans="1:5" ht="33.75" x14ac:dyDescent="0.2">
      <c r="A48" s="8" t="s">
        <v>30</v>
      </c>
      <c r="B48" s="8" t="s">
        <v>31</v>
      </c>
      <c r="C48" s="8"/>
      <c r="D48" s="8" t="s">
        <v>32</v>
      </c>
      <c r="E48" s="8"/>
    </row>
    <row r="49" spans="1:5" x14ac:dyDescent="0.2">
      <c r="A49" s="8" t="s">
        <v>141</v>
      </c>
      <c r="B49" s="8" t="s">
        <v>44</v>
      </c>
      <c r="C49" s="8" t="s">
        <v>77</v>
      </c>
      <c r="D49" s="8"/>
      <c r="E49" s="8"/>
    </row>
    <row r="50" spans="1:5" ht="45" x14ac:dyDescent="0.2">
      <c r="A50" s="8" t="s">
        <v>78</v>
      </c>
      <c r="B50" s="8" t="s">
        <v>196</v>
      </c>
      <c r="C50" s="8"/>
      <c r="D50" s="8" t="s">
        <v>111</v>
      </c>
      <c r="E50" s="8"/>
    </row>
    <row r="51" spans="1:5" ht="22.5" x14ac:dyDescent="0.2">
      <c r="A51" s="8"/>
      <c r="B51" s="8" t="s">
        <v>112</v>
      </c>
      <c r="C51" s="8"/>
      <c r="D51" s="8" t="s">
        <v>47</v>
      </c>
      <c r="E51" s="8"/>
    </row>
    <row r="52" spans="1:5" x14ac:dyDescent="0.2">
      <c r="A52" s="8" t="s">
        <v>70</v>
      </c>
      <c r="B52" s="8" t="s">
        <v>48</v>
      </c>
      <c r="C52" s="8" t="s">
        <v>102</v>
      </c>
      <c r="D52" s="8"/>
      <c r="E52" s="8"/>
    </row>
    <row r="53" spans="1:5" ht="33.75" x14ac:dyDescent="0.2">
      <c r="A53" s="8"/>
      <c r="B53" s="8" t="s">
        <v>103</v>
      </c>
      <c r="C53" s="8"/>
      <c r="D53" s="8" t="s">
        <v>177</v>
      </c>
      <c r="E53" s="8"/>
    </row>
    <row r="54" spans="1:5" ht="22.5" x14ac:dyDescent="0.2">
      <c r="A54" s="8"/>
      <c r="B54" s="8" t="s">
        <v>178</v>
      </c>
      <c r="C54" s="8"/>
      <c r="D54" s="8" t="s">
        <v>16</v>
      </c>
      <c r="E54" s="8" t="s">
        <v>17</v>
      </c>
    </row>
    <row r="55" spans="1:5" ht="22.5" x14ac:dyDescent="0.2">
      <c r="A55" s="8"/>
      <c r="B55" s="8" t="s">
        <v>18</v>
      </c>
      <c r="C55" s="8"/>
      <c r="D55" s="8" t="s">
        <v>183</v>
      </c>
      <c r="E55" s="8"/>
    </row>
    <row r="56" spans="1:5" ht="33.75" x14ac:dyDescent="0.2">
      <c r="A56" s="8"/>
      <c r="B56" s="8" t="s">
        <v>184</v>
      </c>
      <c r="C56" s="8"/>
      <c r="D56" s="8" t="s">
        <v>185</v>
      </c>
      <c r="E56" s="8"/>
    </row>
    <row r="57" spans="1:5" ht="22.5" x14ac:dyDescent="0.2">
      <c r="A57" s="8"/>
      <c r="B57" s="8" t="s">
        <v>35</v>
      </c>
      <c r="C57" s="8"/>
      <c r="D57" s="8" t="s">
        <v>36</v>
      </c>
      <c r="E57" s="8"/>
    </row>
    <row r="58" spans="1:5" x14ac:dyDescent="0.2">
      <c r="A58" s="8" t="s">
        <v>141</v>
      </c>
      <c r="B58" s="8" t="s">
        <v>37</v>
      </c>
      <c r="C58" s="8" t="s">
        <v>91</v>
      </c>
      <c r="D58" s="8"/>
      <c r="E58" s="8"/>
    </row>
    <row r="59" spans="1:5" ht="33.75" x14ac:dyDescent="0.2">
      <c r="A59" s="8" t="s">
        <v>60</v>
      </c>
      <c r="B59" s="8" t="s">
        <v>61</v>
      </c>
      <c r="C59" s="8"/>
      <c r="D59" s="8" t="s">
        <v>58</v>
      </c>
      <c r="E59" s="8"/>
    </row>
    <row r="60" spans="1:5" ht="33.75" x14ac:dyDescent="0.2">
      <c r="A60" s="8" t="s">
        <v>60</v>
      </c>
      <c r="B60" s="8" t="s">
        <v>59</v>
      </c>
      <c r="C60" s="8"/>
      <c r="D60" s="8" t="s">
        <v>74</v>
      </c>
      <c r="E60" s="8"/>
    </row>
    <row r="61" spans="1:5" x14ac:dyDescent="0.2">
      <c r="A61" s="8" t="s">
        <v>43</v>
      </c>
      <c r="B61" s="8" t="s">
        <v>113</v>
      </c>
      <c r="C61" s="8"/>
      <c r="D61" s="8" t="s">
        <v>99</v>
      </c>
      <c r="E61" s="8"/>
    </row>
    <row r="62" spans="1:5" ht="33.75" x14ac:dyDescent="0.2">
      <c r="A62" s="8" t="s">
        <v>43</v>
      </c>
      <c r="B62" s="8" t="s">
        <v>100</v>
      </c>
      <c r="C62" s="8"/>
      <c r="D62" s="8" t="s">
        <v>101</v>
      </c>
      <c r="E62" s="8"/>
    </row>
    <row r="63" spans="1:5" ht="22.5" x14ac:dyDescent="0.2">
      <c r="A63" s="8"/>
      <c r="B63" s="8" t="s">
        <v>135</v>
      </c>
      <c r="C63" s="8"/>
      <c r="D63" s="8" t="s">
        <v>80</v>
      </c>
      <c r="E63" s="8"/>
    </row>
    <row r="64" spans="1:5" ht="22.5" x14ac:dyDescent="0.2">
      <c r="A64" s="8" t="s">
        <v>81</v>
      </c>
      <c r="B64" s="8" t="s">
        <v>82</v>
      </c>
      <c r="C64" s="8"/>
      <c r="D64" s="8" t="s">
        <v>83</v>
      </c>
      <c r="E64" s="8"/>
    </row>
    <row r="65" spans="1:5" ht="22.5" x14ac:dyDescent="0.2">
      <c r="A65" s="8" t="s">
        <v>60</v>
      </c>
      <c r="B65" s="8" t="s">
        <v>84</v>
      </c>
      <c r="C65" s="8"/>
      <c r="D65" s="8" t="s">
        <v>85</v>
      </c>
      <c r="E65" s="8"/>
    </row>
    <row r="66" spans="1:5" ht="22.5" x14ac:dyDescent="0.2">
      <c r="A66" s="8" t="s">
        <v>203</v>
      </c>
      <c r="B66" s="8" t="s">
        <v>84</v>
      </c>
      <c r="C66" s="8"/>
      <c r="D66" s="8" t="s">
        <v>79</v>
      </c>
      <c r="E66" s="8"/>
    </row>
    <row r="67" spans="1:5" ht="22.5" x14ac:dyDescent="0.2">
      <c r="A67" s="8"/>
      <c r="B67" s="8" t="s">
        <v>42</v>
      </c>
      <c r="C67" s="8"/>
      <c r="D67" s="8" t="s">
        <v>191</v>
      </c>
      <c r="E67" s="8"/>
    </row>
    <row r="68" spans="1:5" ht="33.75" x14ac:dyDescent="0.2">
      <c r="A68" s="8"/>
      <c r="B68" s="8" t="s">
        <v>130</v>
      </c>
      <c r="C68" s="8"/>
      <c r="D68" s="8" t="s">
        <v>98</v>
      </c>
      <c r="E68" s="8"/>
    </row>
    <row r="69" spans="1:5" ht="45" x14ac:dyDescent="0.2">
      <c r="A69" s="8"/>
      <c r="B69" s="8" t="s">
        <v>139</v>
      </c>
      <c r="C69" s="8"/>
      <c r="D69" s="8" t="s">
        <v>20</v>
      </c>
      <c r="E69" s="8"/>
    </row>
    <row r="70" spans="1:5" ht="22.5" x14ac:dyDescent="0.2">
      <c r="A70" s="8" t="s">
        <v>21</v>
      </c>
      <c r="B70" s="8" t="s">
        <v>116</v>
      </c>
      <c r="C70" s="8" t="s">
        <v>97</v>
      </c>
      <c r="D70" s="8" t="s">
        <v>106</v>
      </c>
      <c r="E70" s="8" t="s">
        <v>150</v>
      </c>
    </row>
    <row r="71" spans="1:5" ht="22.5" x14ac:dyDescent="0.2">
      <c r="A71" s="8" t="s">
        <v>34</v>
      </c>
      <c r="B71" s="8" t="s">
        <v>15</v>
      </c>
      <c r="C71" s="8"/>
      <c r="D71" s="8" t="s">
        <v>146</v>
      </c>
      <c r="E71" s="8"/>
    </row>
    <row r="72" spans="1:5" ht="33.75" x14ac:dyDescent="0.2">
      <c r="A72" s="8" t="s">
        <v>154</v>
      </c>
      <c r="B72" s="8" t="s">
        <v>147</v>
      </c>
      <c r="C72" s="8"/>
      <c r="D72" s="8" t="s">
        <v>109</v>
      </c>
      <c r="E72" s="8"/>
    </row>
    <row r="73" spans="1:5" x14ac:dyDescent="0.2">
      <c r="A73" s="8"/>
      <c r="B73" s="8" t="s">
        <v>114</v>
      </c>
      <c r="C73" s="8"/>
      <c r="D73" s="8" t="s">
        <v>172</v>
      </c>
      <c r="E73" s="8"/>
    </row>
    <row r="74" spans="1:5" ht="33.75" x14ac:dyDescent="0.2">
      <c r="A74" s="8"/>
      <c r="B74" s="8" t="s">
        <v>173</v>
      </c>
      <c r="C74" s="8"/>
      <c r="D74" s="8" t="s">
        <v>207</v>
      </c>
      <c r="E74" s="8"/>
    </row>
    <row r="75" spans="1:5" ht="22.5" x14ac:dyDescent="0.2">
      <c r="A75" s="8" t="s">
        <v>128</v>
      </c>
      <c r="B75" s="8" t="s">
        <v>53</v>
      </c>
      <c r="C75" s="8" t="s">
        <v>162</v>
      </c>
      <c r="D75" s="8"/>
      <c r="E75" s="8"/>
    </row>
    <row r="76" spans="1:5" ht="22.5" x14ac:dyDescent="0.2">
      <c r="A76" s="8"/>
      <c r="B76" s="8" t="s">
        <v>163</v>
      </c>
      <c r="C76" s="8" t="s">
        <v>164</v>
      </c>
      <c r="D76" s="8"/>
      <c r="E76" s="8"/>
    </row>
    <row r="77" spans="1:5" ht="22.5" x14ac:dyDescent="0.2">
      <c r="A77" s="8"/>
      <c r="B77" s="8" t="s">
        <v>45</v>
      </c>
      <c r="C77" s="8"/>
      <c r="D77" s="8" t="s">
        <v>166</v>
      </c>
      <c r="E77" s="8"/>
    </row>
    <row r="78" spans="1:5" ht="22.5" x14ac:dyDescent="0.2">
      <c r="A78" s="8"/>
      <c r="B78" s="8" t="s">
        <v>167</v>
      </c>
      <c r="C78" s="8"/>
      <c r="D78" s="8" t="s">
        <v>126</v>
      </c>
      <c r="E78" s="8"/>
    </row>
    <row r="79" spans="1:5" ht="22.5" x14ac:dyDescent="0.2">
      <c r="A79" s="8"/>
      <c r="B79" s="8" t="s">
        <v>127</v>
      </c>
      <c r="C79" s="8"/>
      <c r="D79" s="8" t="s">
        <v>174</v>
      </c>
      <c r="E79" s="8"/>
    </row>
    <row r="80" spans="1:5" ht="22.5" x14ac:dyDescent="0.2">
      <c r="A80" s="8"/>
      <c r="B80" s="8" t="s">
        <v>175</v>
      </c>
      <c r="C80" s="8"/>
      <c r="D80" s="8" t="s">
        <v>8</v>
      </c>
      <c r="E80" s="8"/>
    </row>
    <row r="81" spans="1:5" ht="22.5" x14ac:dyDescent="0.2">
      <c r="A81" s="8"/>
      <c r="B81" s="8" t="s">
        <v>9</v>
      </c>
      <c r="C81" s="8"/>
      <c r="D81" s="8" t="s">
        <v>160</v>
      </c>
      <c r="E81" s="8"/>
    </row>
    <row r="82" spans="1:5" ht="22.5" x14ac:dyDescent="0.2">
      <c r="A82" s="8"/>
      <c r="B82" s="8" t="s">
        <v>161</v>
      </c>
      <c r="C82" s="8" t="s">
        <v>194</v>
      </c>
      <c r="D82" s="8"/>
      <c r="E82" s="8"/>
    </row>
    <row r="83" spans="1:5" ht="22.5" x14ac:dyDescent="0.2">
      <c r="A83" s="8" t="s">
        <v>205</v>
      </c>
      <c r="B83" s="8" t="s">
        <v>195</v>
      </c>
      <c r="C83" s="8"/>
      <c r="D83" s="8" t="s">
        <v>104</v>
      </c>
      <c r="E83" s="8"/>
    </row>
    <row r="84" spans="1:5" ht="22.5" x14ac:dyDescent="0.2">
      <c r="A84" s="8" t="s">
        <v>199</v>
      </c>
      <c r="B84" s="8" t="s">
        <v>105</v>
      </c>
      <c r="C84" s="8"/>
      <c r="D84" s="8" t="s">
        <v>54</v>
      </c>
      <c r="E84" s="8"/>
    </row>
    <row r="85" spans="1:5" ht="22.5" x14ac:dyDescent="0.2">
      <c r="A85" s="8" t="s">
        <v>199</v>
      </c>
      <c r="B85" s="8" t="s">
        <v>55</v>
      </c>
      <c r="C85" s="8"/>
      <c r="D85" s="8" t="s">
        <v>49</v>
      </c>
      <c r="E85" s="8"/>
    </row>
    <row r="86" spans="1:5" ht="22.5" x14ac:dyDescent="0.2">
      <c r="A86" s="8"/>
      <c r="B86" s="8" t="s">
        <v>50</v>
      </c>
      <c r="C86" s="8"/>
      <c r="D86" s="8" t="s">
        <v>27</v>
      </c>
      <c r="E86" s="8"/>
    </row>
    <row r="87" spans="1:5" ht="22.5" x14ac:dyDescent="0.2">
      <c r="A87" s="8" t="s">
        <v>28</v>
      </c>
      <c r="B87" s="8" t="s">
        <v>29</v>
      </c>
      <c r="C87" s="8"/>
      <c r="D87" s="8" t="s">
        <v>86</v>
      </c>
      <c r="E87" s="8"/>
    </row>
    <row r="88" spans="1:5" x14ac:dyDescent="0.2">
      <c r="A88" s="8" t="s">
        <v>205</v>
      </c>
      <c r="B88" s="8" t="s">
        <v>87</v>
      </c>
      <c r="C88" s="8"/>
      <c r="D88" s="8" t="s">
        <v>88</v>
      </c>
      <c r="E88" s="8"/>
    </row>
  </sheetData>
  <phoneticPr fontId="7" type="noConversion"/>
  <pageMargins left="0.48" right="0.5" top="0.63" bottom="0.66" header="0.5" footer="0.5"/>
  <pageSetup orientation="landscape" horizontalDpi="4294967295" r:id="rId1"/>
  <headerFooter alignWithMargins="0">
    <oddFooter>&amp;C&amp;P&amp;R&amp;D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SuperSport Paint</vt:lpstr>
      <vt:lpstr>SuperSport Paint (cups+spoons)</vt:lpstr>
      <vt:lpstr>CourtLines Paint</vt:lpstr>
      <vt:lpstr>Pre-2005 Data</vt:lpstr>
      <vt:lpstr>'CourtLines Paint'!Print_Area</vt:lpstr>
      <vt:lpstr>'SuperSport Paint'!Print_Area</vt:lpstr>
      <vt:lpstr>'SuperSport Paint (cups+spoons)'!Print_Area</vt:lpstr>
      <vt:lpstr>'Pre-2005 Data'!Print_Titles</vt:lpstr>
    </vt:vector>
  </TitlesOfParts>
  <Company>Bonakemi USA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Bona Super Sport custom color paint Calculator</dc:title>
  <dc:creator>Igor Korniyenko</dc:creator>
  <cp:lastModifiedBy>Igor Korniyenko</cp:lastModifiedBy>
  <cp:lastPrinted>2025-01-14T04:14:46Z</cp:lastPrinted>
  <dcterms:created xsi:type="dcterms:W3CDTF">2002-11-14T19:21:16Z</dcterms:created>
  <dcterms:modified xsi:type="dcterms:W3CDTF">2025-01-14T04:31:05Z</dcterms:modified>
</cp:coreProperties>
</file>